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/>
  <mc:AlternateContent xmlns:mc="http://schemas.openxmlformats.org/markup-compatibility/2006">
    <mc:Choice Requires="x15">
      <x15ac:absPath xmlns:x15ac="http://schemas.microsoft.com/office/spreadsheetml/2010/11/ac" url="\\SRVB-FILES\Data\Projekty\Zakázky\ŘP\Zakázky_2023\223 492 STA Kunčinský potok, Moravská Třebová - nánosy, oprava koryta ZPŘ Rid\DPS\"/>
    </mc:Choice>
  </mc:AlternateContent>
  <xr:revisionPtr revIDLastSave="0" documentId="13_ncr:1_{56DF29E4-87D1-4949-9DE9-568FA8C18014}" xr6:coauthVersionLast="36" xr6:coauthVersionMax="36" xr10:uidLastSave="{00000000-0000-0000-0000-000000000000}"/>
  <bookViews>
    <workbookView xWindow="0" yWindow="0" windowWidth="16950" windowHeight="11715" tabRatio="673" firstSheet="2" activeTab="4" xr2:uid="{00000000-000D-0000-FFFF-FFFF00000000}"/>
  </bookViews>
  <sheets>
    <sheet name="Rekapitulace stavby" sheetId="1" r:id="rId1"/>
    <sheet name="Objekt2 - SO 01 Odtěžení ..." sheetId="2" r:id="rId2"/>
    <sheet name="Objekt3 - SO 02 Odtěžení ..." sheetId="3" r:id="rId3"/>
    <sheet name="Objekt4 - SO 03 Oprava op..." sheetId="4" r:id="rId4"/>
    <sheet name="Objekt5 - VON" sheetId="5" r:id="rId5"/>
  </sheets>
  <definedNames>
    <definedName name="_xlnm._FilterDatabase" localSheetId="1" hidden="1">'Objekt2 - SO 01 Odtěžení ...'!$C$117:$K$125</definedName>
    <definedName name="_xlnm._FilterDatabase" localSheetId="2" hidden="1">'Objekt3 - SO 02 Odtěžení ...'!$C$117:$K$130</definedName>
    <definedName name="_xlnm._FilterDatabase" localSheetId="3" hidden="1">'Objekt4 - SO 03 Oprava op...'!$C$119:$K$136</definedName>
    <definedName name="_xlnm._FilterDatabase" localSheetId="4" hidden="1">'Objekt5 - VON'!$C$123:$K$166</definedName>
    <definedName name="_xlnm.Print_Titles" localSheetId="1">'Objekt2 - SO 01 Odtěžení ...'!$117:$117</definedName>
    <definedName name="_xlnm.Print_Titles" localSheetId="2">'Objekt3 - SO 02 Odtěžení ...'!$117:$117</definedName>
    <definedName name="_xlnm.Print_Titles" localSheetId="3">'Objekt4 - SO 03 Oprava op...'!$119:$119</definedName>
    <definedName name="_xlnm.Print_Titles" localSheetId="4">'Objekt5 - VON'!$123:$123</definedName>
    <definedName name="_xlnm.Print_Titles" localSheetId="0">'Rekapitulace stavby'!$92:$92</definedName>
    <definedName name="_xlnm.Print_Area" localSheetId="1">'Objekt2 - SO 01 Odtěžení ...'!$C$4:$J$76,'Objekt2 - SO 01 Odtěžení ...'!$C$82:$J$99,'Objekt2 - SO 01 Odtěžení ...'!$C$105:$J$125</definedName>
    <definedName name="_xlnm.Print_Area" localSheetId="2">'Objekt3 - SO 02 Odtěžení ...'!$C$4:$J$76,'Objekt3 - SO 02 Odtěžení ...'!$C$82:$J$99,'Objekt3 - SO 02 Odtěžení ...'!$C$105:$J$130</definedName>
    <definedName name="_xlnm.Print_Area" localSheetId="3">'Objekt4 - SO 03 Oprava op...'!$C$4:$J$76,'Objekt4 - SO 03 Oprava op...'!$C$82:$J$101,'Objekt4 - SO 03 Oprava op...'!$C$107:$J$136</definedName>
    <definedName name="_xlnm.Print_Area" localSheetId="4">'Objekt5 - VON'!$C$4:$J$76,'Objekt5 - VON'!$C$82:$J$105,'Objekt5 - VON'!$C$111:$J$166</definedName>
    <definedName name="_xlnm.Print_Area" localSheetId="0">'Rekapitulace stavby'!$D$4:$AO$76,'Rekapitulace stavby'!$C$82:$AQ$99</definedName>
  </definedNames>
  <calcPr calcId="191029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T154" i="5"/>
  <c r="R155" i="5"/>
  <c r="R154" i="5"/>
  <c r="P155" i="5"/>
  <c r="P154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F118" i="5"/>
  <c r="E116" i="5"/>
  <c r="F89" i="5"/>
  <c r="E87" i="5"/>
  <c r="J24" i="5"/>
  <c r="E24" i="5"/>
  <c r="J121" i="5" s="1"/>
  <c r="J23" i="5"/>
  <c r="J21" i="5"/>
  <c r="E21" i="5"/>
  <c r="J120" i="5"/>
  <c r="J20" i="5"/>
  <c r="J18" i="5"/>
  <c r="E18" i="5"/>
  <c r="F121" i="5" s="1"/>
  <c r="J17" i="5"/>
  <c r="J15" i="5"/>
  <c r="E15" i="5"/>
  <c r="F120" i="5" s="1"/>
  <c r="J14" i="5"/>
  <c r="J12" i="5"/>
  <c r="J118" i="5"/>
  <c r="E7" i="5"/>
  <c r="E85" i="5" s="1"/>
  <c r="J37" i="4"/>
  <c r="J36" i="4"/>
  <c r="AY97" i="1" s="1"/>
  <c r="J35" i="4"/>
  <c r="AX97" i="1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F114" i="4"/>
  <c r="E112" i="4"/>
  <c r="F89" i="4"/>
  <c r="E87" i="4"/>
  <c r="J24" i="4"/>
  <c r="E24" i="4"/>
  <c r="J92" i="4" s="1"/>
  <c r="J23" i="4"/>
  <c r="J21" i="4"/>
  <c r="E21" i="4"/>
  <c r="J116" i="4" s="1"/>
  <c r="J20" i="4"/>
  <c r="J18" i="4"/>
  <c r="E18" i="4"/>
  <c r="F117" i="4"/>
  <c r="J17" i="4"/>
  <c r="J15" i="4"/>
  <c r="E15" i="4"/>
  <c r="F91" i="4" s="1"/>
  <c r="J14" i="4"/>
  <c r="J12" i="4"/>
  <c r="J89" i="4"/>
  <c r="E7" i="4"/>
  <c r="E110" i="4"/>
  <c r="J37" i="3"/>
  <c r="J36" i="3"/>
  <c r="AY96" i="1"/>
  <c r="J35" i="3"/>
  <c r="AX96" i="1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F35" i="3" s="1"/>
  <c r="BF122" i="3"/>
  <c r="T122" i="3"/>
  <c r="R122" i="3"/>
  <c r="P122" i="3"/>
  <c r="BI121" i="3"/>
  <c r="BH121" i="3"/>
  <c r="BG121" i="3"/>
  <c r="BF121" i="3"/>
  <c r="T121" i="3"/>
  <c r="R121" i="3"/>
  <c r="P121" i="3"/>
  <c r="F112" i="3"/>
  <c r="E110" i="3"/>
  <c r="F89" i="3"/>
  <c r="E87" i="3"/>
  <c r="J24" i="3"/>
  <c r="E24" i="3"/>
  <c r="J115" i="3"/>
  <c r="J23" i="3"/>
  <c r="J21" i="3"/>
  <c r="E21" i="3"/>
  <c r="J114" i="3" s="1"/>
  <c r="J20" i="3"/>
  <c r="J18" i="3"/>
  <c r="E18" i="3"/>
  <c r="F115" i="3"/>
  <c r="J17" i="3"/>
  <c r="J15" i="3"/>
  <c r="E15" i="3"/>
  <c r="F114" i="3"/>
  <c r="J14" i="3"/>
  <c r="J12" i="3"/>
  <c r="J112" i="3" s="1"/>
  <c r="E7" i="3"/>
  <c r="E108" i="3"/>
  <c r="J37" i="2"/>
  <c r="J36" i="2"/>
  <c r="AY95" i="1"/>
  <c r="J35" i="2"/>
  <c r="AX95" i="1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F112" i="2"/>
  <c r="E110" i="2"/>
  <c r="F89" i="2"/>
  <c r="E87" i="2"/>
  <c r="J24" i="2"/>
  <c r="E24" i="2"/>
  <c r="J115" i="2" s="1"/>
  <c r="J23" i="2"/>
  <c r="J21" i="2"/>
  <c r="E21" i="2"/>
  <c r="J114" i="2"/>
  <c r="J20" i="2"/>
  <c r="J18" i="2"/>
  <c r="E18" i="2"/>
  <c r="F115" i="2"/>
  <c r="J17" i="2"/>
  <c r="J15" i="2"/>
  <c r="E15" i="2"/>
  <c r="F114" i="2" s="1"/>
  <c r="J14" i="2"/>
  <c r="J12" i="2"/>
  <c r="J112" i="2"/>
  <c r="E7" i="2"/>
  <c r="E85" i="2" s="1"/>
  <c r="L90" i="1"/>
  <c r="AM90" i="1"/>
  <c r="AM89" i="1"/>
  <c r="L89" i="1"/>
  <c r="AM87" i="1"/>
  <c r="L87" i="1"/>
  <c r="L85" i="1"/>
  <c r="L84" i="1"/>
  <c r="J125" i="2"/>
  <c r="BK121" i="2"/>
  <c r="J127" i="3"/>
  <c r="BK123" i="3"/>
  <c r="J121" i="3"/>
  <c r="BK129" i="3"/>
  <c r="BK127" i="3"/>
  <c r="J124" i="3"/>
  <c r="BK124" i="3"/>
  <c r="BK130" i="4"/>
  <c r="J127" i="4"/>
  <c r="J123" i="4"/>
  <c r="J130" i="4"/>
  <c r="J124" i="4"/>
  <c r="BK133" i="4"/>
  <c r="J155" i="5"/>
  <c r="BK143" i="5"/>
  <c r="BK134" i="5"/>
  <c r="BK159" i="5"/>
  <c r="J143" i="5"/>
  <c r="BK131" i="5"/>
  <c r="BK165" i="5"/>
  <c r="BK149" i="5"/>
  <c r="J133" i="5"/>
  <c r="J161" i="5"/>
  <c r="J151" i="5"/>
  <c r="BK130" i="5"/>
  <c r="BK123" i="2"/>
  <c r="BK122" i="2"/>
  <c r="AS94" i="1"/>
  <c r="BK130" i="3"/>
  <c r="J129" i="3"/>
  <c r="J126" i="3"/>
  <c r="J125" i="3"/>
  <c r="BK136" i="4"/>
  <c r="BK128" i="4"/>
  <c r="J136" i="4"/>
  <c r="J132" i="4"/>
  <c r="BK132" i="4"/>
  <c r="BK126" i="4"/>
  <c r="J153" i="5"/>
  <c r="J135" i="5"/>
  <c r="J131" i="5"/>
  <c r="BK155" i="5"/>
  <c r="BK136" i="5"/>
  <c r="BK151" i="5"/>
  <c r="BK135" i="5"/>
  <c r="J165" i="5"/>
  <c r="BK157" i="5"/>
  <c r="J141" i="5"/>
  <c r="BK124" i="2"/>
  <c r="J122" i="2"/>
  <c r="BK125" i="2"/>
  <c r="BK126" i="3"/>
  <c r="BK122" i="3"/>
  <c r="J129" i="4"/>
  <c r="BK124" i="4"/>
  <c r="BK129" i="4"/>
  <c r="J128" i="4"/>
  <c r="BK123" i="4"/>
  <c r="J164" i="5"/>
  <c r="J149" i="5"/>
  <c r="BK141" i="5"/>
  <c r="J132" i="5"/>
  <c r="J145" i="5"/>
  <c r="BK132" i="5"/>
  <c r="BK126" i="5"/>
  <c r="BK161" i="5"/>
  <c r="J136" i="5"/>
  <c r="J159" i="5"/>
  <c r="BK145" i="5"/>
  <c r="J129" i="5"/>
  <c r="J124" i="2"/>
  <c r="J123" i="2"/>
  <c r="J121" i="2"/>
  <c r="J128" i="3"/>
  <c r="BK125" i="3"/>
  <c r="J130" i="3"/>
  <c r="BK128" i="3"/>
  <c r="J122" i="3"/>
  <c r="BK121" i="3"/>
  <c r="J123" i="3"/>
  <c r="J133" i="4"/>
  <c r="J126" i="4"/>
  <c r="J125" i="4"/>
  <c r="BK135" i="4"/>
  <c r="BK127" i="4"/>
  <c r="BK125" i="4"/>
  <c r="J135" i="4"/>
  <c r="J157" i="5"/>
  <c r="J147" i="5"/>
  <c r="BK133" i="5"/>
  <c r="BK147" i="5"/>
  <c r="J139" i="5"/>
  <c r="J130" i="5"/>
  <c r="BK164" i="5"/>
  <c r="BK139" i="5"/>
  <c r="BK129" i="5"/>
  <c r="BK153" i="5"/>
  <c r="J134" i="5"/>
  <c r="J126" i="5"/>
  <c r="T120" i="2" l="1"/>
  <c r="T119" i="2"/>
  <c r="T118" i="2"/>
  <c r="P120" i="3"/>
  <c r="P119" i="3" s="1"/>
  <c r="P118" i="3" s="1"/>
  <c r="AU96" i="1" s="1"/>
  <c r="BK122" i="4"/>
  <c r="J122" i="4"/>
  <c r="J98" i="4" s="1"/>
  <c r="BK131" i="4"/>
  <c r="J131" i="4" s="1"/>
  <c r="J99" i="4" s="1"/>
  <c r="BK134" i="4"/>
  <c r="J134" i="4"/>
  <c r="J100" i="4"/>
  <c r="T128" i="5"/>
  <c r="T125" i="5"/>
  <c r="R138" i="5"/>
  <c r="T148" i="5"/>
  <c r="T156" i="5"/>
  <c r="R120" i="2"/>
  <c r="R119" i="2"/>
  <c r="R118" i="2" s="1"/>
  <c r="BK120" i="3"/>
  <c r="J120" i="3" s="1"/>
  <c r="J98" i="3" s="1"/>
  <c r="P122" i="4"/>
  <c r="P131" i="4"/>
  <c r="P134" i="4"/>
  <c r="R128" i="5"/>
  <c r="R125" i="5"/>
  <c r="T138" i="5"/>
  <c r="R148" i="5"/>
  <c r="P156" i="5"/>
  <c r="P163" i="5"/>
  <c r="P120" i="2"/>
  <c r="P119" i="2" s="1"/>
  <c r="P118" i="2" s="1"/>
  <c r="AU95" i="1" s="1"/>
  <c r="R120" i="3"/>
  <c r="R119" i="3"/>
  <c r="R118" i="3"/>
  <c r="R122" i="4"/>
  <c r="R131" i="4"/>
  <c r="R134" i="4"/>
  <c r="BK128" i="5"/>
  <c r="BK125" i="5" s="1"/>
  <c r="J125" i="5" s="1"/>
  <c r="J97" i="5" s="1"/>
  <c r="BK138" i="5"/>
  <c r="J138" i="5"/>
  <c r="J100" i="5"/>
  <c r="BK148" i="5"/>
  <c r="J148" i="5"/>
  <c r="J101" i="5"/>
  <c r="BK156" i="5"/>
  <c r="J156" i="5"/>
  <c r="J103" i="5" s="1"/>
  <c r="R156" i="5"/>
  <c r="R163" i="5"/>
  <c r="BK120" i="2"/>
  <c r="J120" i="2" s="1"/>
  <c r="J98" i="2" s="1"/>
  <c r="T120" i="3"/>
  <c r="T119" i="3" s="1"/>
  <c r="T118" i="3" s="1"/>
  <c r="T122" i="4"/>
  <c r="T131" i="4"/>
  <c r="T134" i="4"/>
  <c r="P128" i="5"/>
  <c r="P125" i="5"/>
  <c r="P138" i="5"/>
  <c r="P148" i="5"/>
  <c r="P137" i="5" s="1"/>
  <c r="BK163" i="5"/>
  <c r="J163" i="5"/>
  <c r="J104" i="5"/>
  <c r="T163" i="5"/>
  <c r="E108" i="2"/>
  <c r="BK154" i="5"/>
  <c r="J154" i="5" s="1"/>
  <c r="J102" i="5" s="1"/>
  <c r="F91" i="5"/>
  <c r="E114" i="5"/>
  <c r="BE136" i="5"/>
  <c r="BE143" i="5"/>
  <c r="BE147" i="5"/>
  <c r="BE164" i="5"/>
  <c r="J91" i="5"/>
  <c r="J92" i="5"/>
  <c r="BE130" i="5"/>
  <c r="BE133" i="5"/>
  <c r="BE134" i="5"/>
  <c r="BE139" i="5"/>
  <c r="BE141" i="5"/>
  <c r="BE145" i="5"/>
  <c r="BE153" i="5"/>
  <c r="BE155" i="5"/>
  <c r="J89" i="5"/>
  <c r="F92" i="5"/>
  <c r="BE129" i="5"/>
  <c r="BE149" i="5"/>
  <c r="BE151" i="5"/>
  <c r="BE157" i="5"/>
  <c r="BE159" i="5"/>
  <c r="BE161" i="5"/>
  <c r="BE126" i="5"/>
  <c r="BE131" i="5"/>
  <c r="BE132" i="5"/>
  <c r="BE135" i="5"/>
  <c r="BE165" i="5"/>
  <c r="J91" i="4"/>
  <c r="F116" i="4"/>
  <c r="J117" i="4"/>
  <c r="BE127" i="4"/>
  <c r="BE128" i="4"/>
  <c r="BE130" i="4"/>
  <c r="BE135" i="4"/>
  <c r="BK119" i="3"/>
  <c r="J119" i="3"/>
  <c r="J97" i="3"/>
  <c r="E85" i="4"/>
  <c r="F92" i="4"/>
  <c r="J114" i="4"/>
  <c r="BE126" i="4"/>
  <c r="BE124" i="4"/>
  <c r="BE125" i="4"/>
  <c r="BE129" i="4"/>
  <c r="BE132" i="4"/>
  <c r="BE123" i="4"/>
  <c r="BE133" i="4"/>
  <c r="BE136" i="4"/>
  <c r="F91" i="3"/>
  <c r="J92" i="3"/>
  <c r="BE121" i="3"/>
  <c r="BE126" i="3"/>
  <c r="BE127" i="3"/>
  <c r="J91" i="3"/>
  <c r="BE123" i="3"/>
  <c r="BE125" i="3"/>
  <c r="BE128" i="3"/>
  <c r="BE129" i="3"/>
  <c r="BE130" i="3"/>
  <c r="BB96" i="1"/>
  <c r="E85" i="3"/>
  <c r="J89" i="3"/>
  <c r="F92" i="3"/>
  <c r="BE122" i="3"/>
  <c r="BE124" i="3"/>
  <c r="J89" i="2"/>
  <c r="F91" i="2"/>
  <c r="J91" i="2"/>
  <c r="F92" i="2"/>
  <c r="BE125" i="2"/>
  <c r="J92" i="2"/>
  <c r="BE121" i="2"/>
  <c r="BE122" i="2"/>
  <c r="BE123" i="2"/>
  <c r="BE124" i="2"/>
  <c r="J34" i="2"/>
  <c r="AW95" i="1" s="1"/>
  <c r="F34" i="3"/>
  <c r="BA96" i="1" s="1"/>
  <c r="F34" i="4"/>
  <c r="BA97" i="1" s="1"/>
  <c r="F37" i="4"/>
  <c r="BD97" i="1"/>
  <c r="F35" i="5"/>
  <c r="BB98" i="1"/>
  <c r="F34" i="2"/>
  <c r="BA95" i="1"/>
  <c r="J34" i="3"/>
  <c r="AW96" i="1" s="1"/>
  <c r="F35" i="4"/>
  <c r="BB97" i="1" s="1"/>
  <c r="F34" i="5"/>
  <c r="BA98" i="1" s="1"/>
  <c r="F35" i="2"/>
  <c r="BB95" i="1"/>
  <c r="F37" i="3"/>
  <c r="BD96" i="1"/>
  <c r="F36" i="4"/>
  <c r="BC97" i="1"/>
  <c r="F37" i="5"/>
  <c r="BD98" i="1" s="1"/>
  <c r="F36" i="5"/>
  <c r="BC98" i="1" s="1"/>
  <c r="F36" i="2"/>
  <c r="BC95" i="1" s="1"/>
  <c r="F37" i="2"/>
  <c r="BD95" i="1"/>
  <c r="F36" i="3"/>
  <c r="BC96" i="1" s="1"/>
  <c r="J34" i="4"/>
  <c r="AW97" i="1"/>
  <c r="J34" i="5"/>
  <c r="AW98" i="1" s="1"/>
  <c r="P124" i="5" l="1"/>
  <c r="AU98" i="1" s="1"/>
  <c r="J128" i="5"/>
  <c r="J98" i="5" s="1"/>
  <c r="R121" i="4"/>
  <c r="R120" i="4"/>
  <c r="T121" i="4"/>
  <c r="T120" i="4"/>
  <c r="R137" i="5"/>
  <c r="R124" i="5"/>
  <c r="T137" i="5"/>
  <c r="T124" i="5"/>
  <c r="P121" i="4"/>
  <c r="P120" i="4"/>
  <c r="AU97" i="1" s="1"/>
  <c r="AU94" i="1" s="1"/>
  <c r="BK137" i="5"/>
  <c r="J137" i="5"/>
  <c r="J99" i="5"/>
  <c r="BK121" i="4"/>
  <c r="BK120" i="4"/>
  <c r="J120" i="4"/>
  <c r="J30" i="4" s="1"/>
  <c r="AG97" i="1" s="1"/>
  <c r="AN97" i="1" s="1"/>
  <c r="BK119" i="2"/>
  <c r="J119" i="2"/>
  <c r="J97" i="2"/>
  <c r="BK118" i="3"/>
  <c r="J118" i="3"/>
  <c r="J96" i="3" s="1"/>
  <c r="J33" i="2"/>
  <c r="AV95" i="1" s="1"/>
  <c r="AT95" i="1" s="1"/>
  <c r="F33" i="4"/>
  <c r="AZ97" i="1"/>
  <c r="J33" i="5"/>
  <c r="AV98" i="1" s="1"/>
  <c r="AT98" i="1" s="1"/>
  <c r="J33" i="3"/>
  <c r="AV96" i="1"/>
  <c r="AT96" i="1"/>
  <c r="BB94" i="1"/>
  <c r="AX94" i="1"/>
  <c r="BD94" i="1"/>
  <c r="W33" i="1"/>
  <c r="BC94" i="1"/>
  <c r="W32" i="1" s="1"/>
  <c r="F33" i="3"/>
  <c r="AZ96" i="1"/>
  <c r="F33" i="5"/>
  <c r="AZ98" i="1" s="1"/>
  <c r="F33" i="2"/>
  <c r="AZ95" i="1"/>
  <c r="J33" i="4"/>
  <c r="AV97" i="1" s="1"/>
  <c r="AT97" i="1" s="1"/>
  <c r="BA94" i="1"/>
  <c r="AW94" i="1"/>
  <c r="AK30" i="1"/>
  <c r="BK124" i="5" l="1"/>
  <c r="J124" i="5"/>
  <c r="J96" i="5"/>
  <c r="BK118" i="2"/>
  <c r="J118" i="2"/>
  <c r="J96" i="2"/>
  <c r="J121" i="4"/>
  <c r="J97" i="4"/>
  <c r="J96" i="4"/>
  <c r="J39" i="4"/>
  <c r="W31" i="1"/>
  <c r="J30" i="3"/>
  <c r="AG96" i="1" s="1"/>
  <c r="AY94" i="1"/>
  <c r="W30" i="1"/>
  <c r="AZ94" i="1"/>
  <c r="AV94" i="1" s="1"/>
  <c r="AK29" i="1" s="1"/>
  <c r="J39" i="3" l="1"/>
  <c r="AN96" i="1"/>
  <c r="J30" i="5"/>
  <c r="AG98" i="1" s="1"/>
  <c r="J30" i="2"/>
  <c r="AG95" i="1"/>
  <c r="W29" i="1"/>
  <c r="AT94" i="1"/>
  <c r="J39" i="5" l="1"/>
  <c r="J39" i="2"/>
  <c r="AN95" i="1"/>
  <c r="AN98" i="1"/>
  <c r="AG94" i="1"/>
  <c r="AK26" i="1"/>
  <c r="AK35" i="1" l="1"/>
  <c r="AN94" i="1"/>
</calcChain>
</file>

<file path=xl/sharedStrings.xml><?xml version="1.0" encoding="utf-8"?>
<sst xmlns="http://schemas.openxmlformats.org/spreadsheetml/2006/main" count="1427" uniqueCount="279">
  <si>
    <t>Export Komplet</t>
  </si>
  <si>
    <t/>
  </si>
  <si>
    <t>2.0</t>
  </si>
  <si>
    <t>ZAMOK</t>
  </si>
  <si>
    <t>False</t>
  </si>
  <si>
    <t>{eff34084-0d3f-47e2-9594-fdb829801c2e}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</si>
  <si>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</si>
  <si>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</si>
  <si>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</si>
  <si>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</si>
  <si>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</si>
  <si>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</si>
  <si>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</si>
  <si>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</si>
  <si>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223492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</si>
  <si>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</si>
  <si>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</si>
  <si>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Kunčinský potok, Moravská Třebová - nánosy, oprava koryta</t>
  </si>
  <si>
    <t>KSO:</t>
  </si>
  <si>
    <t>CC-CZ:</t>
  </si>
  <si>
    <t>Místo:</t>
  </si>
  <si>
    <t>Moravská Třebová</t>
  </si>
  <si>
    <t>Datum:</t>
  </si>
  <si>
    <t>13. 3. 2023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</si>
  <si>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</si>
  <si>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</si>
  <si>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</si>
  <si>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</si>
  <si>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</si>
  <si>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</si>
  <si>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</si>
  <si>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</si>
  <si>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</si>
  <si>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</si>
  <si>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</si>
  <si>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</si>
  <si>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</si>
  <si>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</si>
  <si>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</si>
  <si>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</si>
  <si>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</si>
  <si>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</si>
  <si>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</si>
  <si>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</si>
  <si>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</si>
  <si>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</si>
  <si>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</si>
  <si>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</si>
  <si>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</si>
  <si>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</si>
  <si>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</si>
  <si>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</si>
  <si>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</si>
  <si>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</si>
  <si>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</si>
  <si>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</si>
  <si>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</si>
  <si>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</si>
  <si>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</si>
  <si>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</si>
  <si>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</si>
  <si>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</si>
  <si>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</si>
  <si>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</si>
  <si>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</si>
  <si>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</si>
  <si>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</si>
  <si>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</si>
  <si>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</si>
  <si>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</si>
  <si>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</si>
  <si>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</si>
  <si>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</si>
  <si>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</si>
  <si>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</si>
  <si>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</si>
  <si>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</si>
  <si>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</si>
  <si>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</si>
  <si>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</si>
  <si>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</si>
  <si>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</si>
  <si>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Objekt2</t>
  </si>
  <si>
    <t>SO 01 Odtěžení sedimentu</t>
  </si>
  <si>
    <t>STA</t>
  </si>
  <si>
    <t>1</t>
  </si>
  <si>
    <t>{eb82921d-71dc-4dd5-a558-06fd82bcf771}</t>
  </si>
  <si>
    <t>2</t>
  </si>
  <si>
    <t>Objekt3</t>
  </si>
  <si>
    <t>SO 02 Odtěžení sedimentu</t>
  </si>
  <si>
    <t>{700672f0-daac-474d-a117-f4c78d563b82}</t>
  </si>
  <si>
    <t>Objekt4</t>
  </si>
  <si>
    <t>SO 03 Oprava opevnění</t>
  </si>
  <si>
    <t>{115181dd-0153-4357-ad0f-bc18f740e140}</t>
  </si>
  <si>
    <t>Objekt5</t>
  </si>
  <si>
    <t>VON</t>
  </si>
  <si>
    <t>{6b7291cd-5bd2-472a-99ba-2b02eceddfee}</t>
  </si>
  <si>
    <t>KRYCÍ LIST SOUPISU PRACÍ</t>
  </si>
  <si>
    <t>Objekt:</t>
  </si>
  <si>
    <t>Objekt2 - SO 01 Odtěžení sedimentu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</si>
  <si>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</si>
  <si>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</si>
  <si>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</si>
  <si>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</si>
  <si>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</si>
  <si>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HSV - Práce a dodávky HSV   </t>
  </si>
  <si>
    <t xml:space="preserve">    1 - Zemní práce  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</si>
  <si>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</si>
  <si>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</si>
  <si>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</si>
  <si>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</si>
  <si>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</si>
  <si>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</si>
  <si>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</si>
  <si>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</si>
  <si>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</si>
  <si>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</si>
  <si>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</si>
  <si>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</si>
  <si>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</si>
  <si>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</si>
  <si>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Práce a dodávky HSV   </t>
  </si>
  <si>
    <t>ROZPOCET</t>
  </si>
  <si>
    <t xml:space="preserve">Zemní práce   </t>
  </si>
  <si>
    <t>K</t>
  </si>
  <si>
    <t>124153101</t>
  </si>
  <si>
    <t>Vykopávky pro koryta vodotečí strojně v hornině třídy těžitelnosti I skupiny 1 a 2 přes 100 do 1 000 m3</t>
  </si>
  <si>
    <t>m3</t>
  </si>
  <si>
    <t>4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</si>
  <si>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</si>
  <si>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</si>
  <si>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3</t>
  </si>
  <si>
    <t>171201R</t>
  </si>
  <si>
    <t>Poplatek za uložení stavebního odpadu na skládce (skládkovné) zeminy a kamení zatříděného do Katalogu odpadů pod kódem 17 05 04</t>
  </si>
  <si>
    <t>t</t>
  </si>
  <si>
    <t>6</t>
  </si>
  <si>
    <t>171251201</t>
  </si>
  <si>
    <t>Uložení sypaniny na skládky nebo meziskládky bez hutnění s upravením uložené sypaniny do předepsaného tvaru</t>
  </si>
  <si>
    <t>8</t>
  </si>
  <si>
    <t>5</t>
  </si>
  <si>
    <t>174151101</t>
  </si>
  <si>
    <t>Zásyp sypaninou z jakékoliv horniny strojně s uložením výkopku ve vrstvách se zhutněním jam, šachet, rýh nebo kolem objektů v těchto vykopávkách</t>
  </si>
  <si>
    <t>10</t>
  </si>
  <si>
    <t>Objekt3 - SO 02 Odtěžení sedimentu</t>
  </si>
  <si>
    <t>124153103</t>
  </si>
  <si>
    <t>Vykopávky pro koryta vodotečí strojně v hornině třídy těžitelnosti I skupiny 1 a 2 přes 5 000 do 20 000 m3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</si>
  <si>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</si>
  <si>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</si>
  <si>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167151111</t>
  </si>
  <si>
    <t>Nakládání, skládání a překládání neulehlého výkopku nebo sypaniny strojně nakládání, množství přes 100 m3, z hornin třídy těžitelnosti I, skupiny 1 až 3</t>
  </si>
  <si>
    <t>12</t>
  </si>
  <si>
    <t>7</t>
  </si>
  <si>
    <t>14</t>
  </si>
  <si>
    <t>182151111</t>
  </si>
  <si>
    <t>Svahování trvalých svahů do projektovaných profilů strojně s potřebným přemístěním výkopku při svahování v zářezech v hornině třídy těžitelnosti I, skupiny 1 až 3</t>
  </si>
  <si>
    <t>m2</t>
  </si>
  <si>
    <t>16</t>
  </si>
  <si>
    <t>9</t>
  </si>
  <si>
    <t>181451123</t>
  </si>
  <si>
    <t>Založení trávníku na půdě předem připravené plochy přes 1000 m2 výsevem včetně utažení lučního na svahu přes 1:2 do 1:1</t>
  </si>
  <si>
    <t>18</t>
  </si>
  <si>
    <t>M</t>
  </si>
  <si>
    <t>00572474</t>
  </si>
  <si>
    <t>osivo směs travní krajinná-svahová</t>
  </si>
  <si>
    <t>kg</t>
  </si>
  <si>
    <t>20</t>
  </si>
  <si>
    <t>Objekt4 - SO 03 Oprava opevnění</t>
  </si>
  <si>
    <t xml:space="preserve">    4 - Vodorovné konstrukce   </t>
  </si>
  <si>
    <t xml:space="preserve">    998 - Přesun hmot   </t>
  </si>
  <si>
    <t xml:space="preserve">Vodorovné konstrukce   </t>
  </si>
  <si>
    <t>457541111</t>
  </si>
  <si>
    <t>Filtrační vrstvy jakékoliv tloušťky a sklonu ze štěrkodrti bez zhutnění, frakce od 0-22 do 0-63 mm</t>
  </si>
  <si>
    <t>463212111</t>
  </si>
  <si>
    <t>Rovnanina z lomového kamene upraveného, tříděného jakékoliv tloušťky rovnaniny s vyklínováním spár a dutin úlomky kamene</t>
  </si>
  <si>
    <t>998</t>
  </si>
  <si>
    <t xml:space="preserve">Přesun hmot   </t>
  </si>
  <si>
    <t>11</t>
  </si>
  <si>
    <t>998332011</t>
  </si>
  <si>
    <t>Přesun hmot pro úpravy vodních toků a kanály, hráze rybníků apod. dopravní vzdálenost do 500 m</t>
  </si>
  <si>
    <t>22</t>
  </si>
  <si>
    <t>998332091</t>
  </si>
  <si>
    <t>Přesun hmot pro úpravy vodních toků a kanály, hráze rybníků apod. Příplatek k ceně za zvětšený přesun přes vymezenou největší dopravní vzdálenost do 1 000 m</t>
  </si>
  <si>
    <t>24</t>
  </si>
  <si>
    <t>Objekt5 - VON</t>
  </si>
  <si>
    <t xml:space="preserve">VRN - Vedlejší rozpočtové náklady   </t>
  </si>
  <si>
    <t xml:space="preserve">    0 - Vedlejší rozpočtové náklady   </t>
  </si>
  <si>
    <t xml:space="preserve">    A0 - Ostatní náklady spojené s realizací stavby   </t>
  </si>
  <si>
    <t xml:space="preserve">    VRN1 - Průzkumné, geodetické a projektové práce   </t>
  </si>
  <si>
    <t xml:space="preserve">    VRN3 - Zařízení staveniště   </t>
  </si>
  <si>
    <t xml:space="preserve">    VRN4 - Inženýrská činnost   </t>
  </si>
  <si>
    <t>R1</t>
  </si>
  <si>
    <t>Převedení vody např. potrubím vč. hrázkování - zřízení a odstranění (uvažováno s překládkou), vč. nutného čerpání vody</t>
  </si>
  <si>
    <t>kpl</t>
  </si>
  <si>
    <t>P</t>
  </si>
  <si>
    <t>Poznámka k položce:_x000D_
Poznámka k položce: - dle technologie zvolené zhotovitelem, viz Technická zpráva</t>
  </si>
  <si>
    <t>112101101</t>
  </si>
  <si>
    <t>Odstranění stromů s odřezáním kmene a s odvětvením listnatých, průměru kmene přes 100 do 300 mm</t>
  </si>
  <si>
    <t>kus</t>
  </si>
  <si>
    <t>112155215</t>
  </si>
  <si>
    <t>Štěpkování s naložením na dopravní prostředek a odvozem do 20 km stromků a větví solitérů, průměru kmene do 300 mm</t>
  </si>
  <si>
    <t>112211111</t>
  </si>
  <si>
    <t>Spálení pařezů na hromadách průměru přes 0,10 do 0,30 m</t>
  </si>
  <si>
    <t>112251101</t>
  </si>
  <si>
    <t>Odstranění pařezů strojně s jejich vykopáním, vytrháním nebo odstřelením průměru přes 100 do 300 mm</t>
  </si>
  <si>
    <t>162201421</t>
  </si>
  <si>
    <t>Vodorovné přemístění větví, kmenů nebo pařezů s naložením, složením a dopravou do 1000 m pařezů kmenů, průměru přes 100 do 300 mm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</si>
  <si>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</si>
  <si>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</si>
  <si>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174251201</t>
  </si>
  <si>
    <t>Zásyp jam po pařezech strojně výkopkem z horniny získané při dobývání pařezů s hrubým urovnáním povrchu zasypávky průměru pařezu přes 100 do 300 mm</t>
  </si>
  <si>
    <t>182351133</t>
  </si>
  <si>
    <t>Rozprostření a urovnání ornice ve svahu sklonu přes 1:5 strojně při souvislé ploše přes 500 m2, tl. vrstvy do 200 mm</t>
  </si>
  <si>
    <t>VRN</t>
  </si>
  <si>
    <t xml:space="preserve">Vedlejší rozpočtové náklady   </t>
  </si>
  <si>
    <t>012103000</t>
  </si>
  <si>
    <t>Průzkumné, geodetické a projektové práce geodetické práce před výstavbou</t>
  </si>
  <si>
    <t>Kč</t>
  </si>
  <si>
    <t>Poznámka k položce:_x000D_
Poznámka k položce: - náklady na vytýčení IS</t>
  </si>
  <si>
    <t>012203000</t>
  </si>
  <si>
    <t>Průzkumné, geodetické a projektové práce geodetické práce při provádění stavby</t>
  </si>
  <si>
    <t>Poznámka k položce:_x000D_
Poznámka k položce: - náklady na vytýčení stavby před zahájením prací</t>
  </si>
  <si>
    <t>020001000</t>
  </si>
  <si>
    <t>Základní rozdělení průvodních činností a nákladů příprava staveniště</t>
  </si>
  <si>
    <t>Poznámka k položce:_x000D_
Poznámka k položce: Zřízení a odstranění zařízení stavenište pro projekt v rozsahu dle charakteru stavby, potřeb objednatele a zhotovitele. (buňka pro mistra, uzavřený sklad, osvětlení, buňka sociálního zařízení – umývárna, suché WC, šatny a sociální zázemí pracovníků). • Oplocení skládek • Napojení staveništních buněk na elektrickou energii a vodu, a zneškodnování splaškových vod. Dle možností lokality, potřeb zhotovitele a požadavku objednatele. • Ohrazení staveniště • Výstražné značení • Osvětlení stavenište v nočních hodinách • V rámci této položky je zahrnuta i mimostaveništní doprava zhotovitele a další ostatní vlivy a náklady zhotovitele • Instalace, zajištění a údržba provizorního dopravního značení během celého období platnosti provizorního značení (dle vyhl. 30/2001 Sb.) na komunikacích ovlivněných stavbou. Rozsah a návaznost dle postupu prací Zhotovitele. • zajištění, montáž a demontáž pracovních plošin, lešení apod.</t>
  </si>
  <si>
    <t>13</t>
  </si>
  <si>
    <t>021002000</t>
  </si>
  <si>
    <t>Hlavní tituly průvodních činností a nákladů příprava staveniště záchranné práce</t>
  </si>
  <si>
    <t>26</t>
  </si>
  <si>
    <t>Poznámka k položce:_x000D_
Poznámka k položce: - zajištění slovení vodních živočichů k tomu oprávněnou osobou včetně pořízení protokolu a upřesnění potřeby postupu slovení v průběhu realizace stavby</t>
  </si>
  <si>
    <t>042503000</t>
  </si>
  <si>
    <t>Inženýrská činnost posudky plán BOZP na staveništi</t>
  </si>
  <si>
    <t>28</t>
  </si>
  <si>
    <t>A0</t>
  </si>
  <si>
    <t xml:space="preserve">Ostatní náklady spojené s realizací stavby   </t>
  </si>
  <si>
    <t>OST 1</t>
  </si>
  <si>
    <t>Ostatní náklady před zahájením stavby</t>
  </si>
  <si>
    <t>30</t>
  </si>
  <si>
    <t>Poznámka k položce:_x000D_
Poznámka k položce: - náklady na doplnění havarijního plánu - náklady na doplnění povodňového plánu - zpracování technologických postupů a plánů kontrol</t>
  </si>
  <si>
    <t>OST 2</t>
  </si>
  <si>
    <t>Ostatní náklady v průběhu realizace a po realizaci stavby</t>
  </si>
  <si>
    <t>32</t>
  </si>
  <si>
    <t>Poznámka k položce:_x000D_
Poznámka k položce: - pasportizace stavbou dotčených ploch a objektů před a po stavbě - fotografická dokumentace veškerých konstrukcí, které budou v průběhus tavby skryty nebo zakryty, vč. opatření této dokumentace datem a popisem jednotlivých záběrů a uložení na CD - všechny další nutné náklady k řádnému a úplnému zhotovení předmětu díla zřejmé ze zdávací dokumentace</t>
  </si>
  <si>
    <t>17</t>
  </si>
  <si>
    <t>OST 3</t>
  </si>
  <si>
    <t>Provizorní naváděcí bariéry z plné folie (výška nadzemní části 50 cm) proti vniknutí živočichů</t>
  </si>
  <si>
    <t>-40521900</t>
  </si>
  <si>
    <t>VRN1</t>
  </si>
  <si>
    <t xml:space="preserve">Průzkumné, geodetické a projektové práce   </t>
  </si>
  <si>
    <t>013254000</t>
  </si>
  <si>
    <t>Průzkumné, geodetické a projektové práce projektové práce dokumentace stavby (výkresová a textová) skutečného provedení stavby</t>
  </si>
  <si>
    <t>…</t>
  </si>
  <si>
    <t>36</t>
  </si>
  <si>
    <t>VRN3</t>
  </si>
  <si>
    <t xml:space="preserve">Zařízení staveniště   </t>
  </si>
  <si>
    <t>19</t>
  </si>
  <si>
    <t>032803000R</t>
  </si>
  <si>
    <t>Ostatní vybavení staveniště</t>
  </si>
  <si>
    <t>38</t>
  </si>
  <si>
    <t>Poznámka k položce:_x000D_
Poznámka k položce: - čištění komunikací</t>
  </si>
  <si>
    <t>034303000R</t>
  </si>
  <si>
    <t>Dopravní značení na staveništi</t>
  </si>
  <si>
    <t>40</t>
  </si>
  <si>
    <t>Poznámka k položce:_x000D_
Poznámka k položce: včetně projednání a odsouhlasení dopravním inspektorátem ČR</t>
  </si>
  <si>
    <t>0392R</t>
  </si>
  <si>
    <t>Rekultivace stavbou dotčených pozemků</t>
  </si>
  <si>
    <t>ks</t>
  </si>
  <si>
    <t>42</t>
  </si>
  <si>
    <t>Poznámka k položce:_x000D_
Poznámka k položce: - urovnání dotčených nezpevněných pozemků - doplnění úrodné zeminy, osetí</t>
  </si>
  <si>
    <t>VRN4</t>
  </si>
  <si>
    <t xml:space="preserve">Inženýrská činnost   </t>
  </si>
  <si>
    <t>041903000</t>
  </si>
  <si>
    <t>Dozor jiné osoby</t>
  </si>
  <si>
    <t>1024</t>
  </si>
  <si>
    <t>-156229793</t>
  </si>
  <si>
    <t>23</t>
  </si>
  <si>
    <t>043203003</t>
  </si>
  <si>
    <t>Rozbory celkem</t>
  </si>
  <si>
    <t>44</t>
  </si>
  <si>
    <t>Poznámka k položce:_x000D_
Poznámka k položce: rozbory sedimentu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</si>
</sst>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4"/>
      <c r="AS2" s="264"/>
      <c r="AT2" s="264"/>
      <c r="AU2" s="264"/>
      <c r="AV2" s="264"/>
      <c r="AW2" s="264"/>
      <c r="AX2" s="264"/>
      <c r="AY2" s="264"/>
      <c r="AZ2" s="264"/>
      <c r="BA2" s="264"/>
      <c r="BB2" s="264"/>
      <c r="BC2" s="264"/>
      <c r="BD2" s="264"/>
      <c r="BE2" s="26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8" t="s">
        <v>14</v>
      </c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19"/>
      <c r="AL5" s="19"/>
      <c r="AM5" s="19"/>
      <c r="AN5" s="19"/>
      <c r="AO5" s="19"/>
      <c r="AP5" s="19"/>
      <c r="AQ5" s="19"/>
      <c r="AR5" s="17"/>
      <c r="BE5" s="245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0" t="s">
        <v>17</v>
      </c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19"/>
      <c r="AL6" s="19"/>
      <c r="AM6" s="19"/>
      <c r="AN6" s="19"/>
      <c r="AO6" s="19"/>
      <c r="AP6" s="19"/>
      <c r="AQ6" s="19"/>
      <c r="AR6" s="17"/>
      <c r="BE6" s="246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6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46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6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46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46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6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46"/>
      <c r="BS13" s="14" t="s">
        <v>6</v>
      </c>
    </row>
    <row r="14" spans="1:74" ht="12.75">
      <c r="B14" s="18"/>
      <c r="C14" s="19"/>
      <c r="D14" s="19"/>
      <c r="E14" s="251" t="s">
        <v>31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46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6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46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46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6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46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46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6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6"/>
    </row>
    <row r="23" spans="1:71" s="1" customFormat="1" ht="16.5" customHeight="1">
      <c r="B23" s="18"/>
      <c r="C23" s="19"/>
      <c r="D23" s="19"/>
      <c r="E23" s="253" t="s">
        <v>1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O23" s="19"/>
      <c r="AP23" s="19"/>
      <c r="AQ23" s="19"/>
      <c r="AR23" s="17"/>
      <c r="BE23" s="246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6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6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4">
        <f>ROUND(AG94,2)</f>
        <v>0</v>
      </c>
      <c r="AL26" s="255"/>
      <c r="AM26" s="255"/>
      <c r="AN26" s="255"/>
      <c r="AO26" s="255"/>
      <c r="AP26" s="33"/>
      <c r="AQ26" s="33"/>
      <c r="AR26" s="36"/>
      <c r="BE26" s="246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6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6" t="s">
        <v>38</v>
      </c>
      <c r="M28" s="256"/>
      <c r="N28" s="256"/>
      <c r="O28" s="256"/>
      <c r="P28" s="256"/>
      <c r="Q28" s="33"/>
      <c r="R28" s="33"/>
      <c r="S28" s="33"/>
      <c r="T28" s="33"/>
      <c r="U28" s="33"/>
      <c r="V28" s="33"/>
      <c r="W28" s="256" t="s">
        <v>39</v>
      </c>
      <c r="X28" s="256"/>
      <c r="Y28" s="256"/>
      <c r="Z28" s="256"/>
      <c r="AA28" s="256"/>
      <c r="AB28" s="256"/>
      <c r="AC28" s="256"/>
      <c r="AD28" s="256"/>
      <c r="AE28" s="256"/>
      <c r="AF28" s="33"/>
      <c r="AG28" s="33"/>
      <c r="AH28" s="33"/>
      <c r="AI28" s="33"/>
      <c r="AJ28" s="33"/>
      <c r="AK28" s="256" t="s">
        <v>40</v>
      </c>
      <c r="AL28" s="256"/>
      <c r="AM28" s="256"/>
      <c r="AN28" s="256"/>
      <c r="AO28" s="256"/>
      <c r="AP28" s="33"/>
      <c r="AQ28" s="33"/>
      <c r="AR28" s="36"/>
      <c r="BE28" s="246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59">
        <v>0.21</v>
      </c>
      <c r="M29" s="258"/>
      <c r="N29" s="258"/>
      <c r="O29" s="258"/>
      <c r="P29" s="258"/>
      <c r="Q29" s="38"/>
      <c r="R29" s="38"/>
      <c r="S29" s="38"/>
      <c r="T29" s="38"/>
      <c r="U29" s="38"/>
      <c r="V29" s="38"/>
      <c r="W29" s="257">
        <f>ROUND(AZ94, 2)</f>
        <v>0</v>
      </c>
      <c r="X29" s="258"/>
      <c r="Y29" s="258"/>
      <c r="Z29" s="258"/>
      <c r="AA29" s="258"/>
      <c r="AB29" s="258"/>
      <c r="AC29" s="258"/>
      <c r="AD29" s="258"/>
      <c r="AE29" s="258"/>
      <c r="AF29" s="38"/>
      <c r="AG29" s="38"/>
      <c r="AH29" s="38"/>
      <c r="AI29" s="38"/>
      <c r="AJ29" s="38"/>
      <c r="AK29" s="257">
        <f>ROUND(AV94, 2)</f>
        <v>0</v>
      </c>
      <c r="AL29" s="258"/>
      <c r="AM29" s="258"/>
      <c r="AN29" s="258"/>
      <c r="AO29" s="258"/>
      <c r="AP29" s="38"/>
      <c r="AQ29" s="38"/>
      <c r="AR29" s="39"/>
      <c r="BE29" s="247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59">
        <v>0.15</v>
      </c>
      <c r="M30" s="258"/>
      <c r="N30" s="258"/>
      <c r="O30" s="258"/>
      <c r="P30" s="258"/>
      <c r="Q30" s="38"/>
      <c r="R30" s="38"/>
      <c r="S30" s="38"/>
      <c r="T30" s="38"/>
      <c r="U30" s="38"/>
      <c r="V30" s="38"/>
      <c r="W30" s="257">
        <f>ROUND(BA94, 2)</f>
        <v>0</v>
      </c>
      <c r="X30" s="258"/>
      <c r="Y30" s="258"/>
      <c r="Z30" s="258"/>
      <c r="AA30" s="258"/>
      <c r="AB30" s="258"/>
      <c r="AC30" s="258"/>
      <c r="AD30" s="258"/>
      <c r="AE30" s="258"/>
      <c r="AF30" s="38"/>
      <c r="AG30" s="38"/>
      <c r="AH30" s="38"/>
      <c r="AI30" s="38"/>
      <c r="AJ30" s="38"/>
      <c r="AK30" s="257">
        <f>ROUND(AW94, 2)</f>
        <v>0</v>
      </c>
      <c r="AL30" s="258"/>
      <c r="AM30" s="258"/>
      <c r="AN30" s="258"/>
      <c r="AO30" s="258"/>
      <c r="AP30" s="38"/>
      <c r="AQ30" s="38"/>
      <c r="AR30" s="39"/>
      <c r="BE30" s="247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59">
        <v>0.21</v>
      </c>
      <c r="M31" s="258"/>
      <c r="N31" s="258"/>
      <c r="O31" s="258"/>
      <c r="P31" s="258"/>
      <c r="Q31" s="38"/>
      <c r="R31" s="38"/>
      <c r="S31" s="38"/>
      <c r="T31" s="38"/>
      <c r="U31" s="38"/>
      <c r="V31" s="38"/>
      <c r="W31" s="257">
        <f>ROUND(BB94, 2)</f>
        <v>0</v>
      </c>
      <c r="X31" s="258"/>
      <c r="Y31" s="258"/>
      <c r="Z31" s="258"/>
      <c r="AA31" s="258"/>
      <c r="AB31" s="258"/>
      <c r="AC31" s="258"/>
      <c r="AD31" s="258"/>
      <c r="AE31" s="258"/>
      <c r="AF31" s="38"/>
      <c r="AG31" s="38"/>
      <c r="AH31" s="38"/>
      <c r="AI31" s="38"/>
      <c r="AJ31" s="38"/>
      <c r="AK31" s="257">
        <v>0</v>
      </c>
      <c r="AL31" s="258"/>
      <c r="AM31" s="258"/>
      <c r="AN31" s="258"/>
      <c r="AO31" s="258"/>
      <c r="AP31" s="38"/>
      <c r="AQ31" s="38"/>
      <c r="AR31" s="39"/>
      <c r="BE31" s="247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59">
        <v>0.15</v>
      </c>
      <c r="M32" s="258"/>
      <c r="N32" s="258"/>
      <c r="O32" s="258"/>
      <c r="P32" s="258"/>
      <c r="Q32" s="38"/>
      <c r="R32" s="38"/>
      <c r="S32" s="38"/>
      <c r="T32" s="38"/>
      <c r="U32" s="38"/>
      <c r="V32" s="38"/>
      <c r="W32" s="257">
        <f>ROUND(BC94, 2)</f>
        <v>0</v>
      </c>
      <c r="X32" s="258"/>
      <c r="Y32" s="258"/>
      <c r="Z32" s="258"/>
      <c r="AA32" s="258"/>
      <c r="AB32" s="258"/>
      <c r="AC32" s="258"/>
      <c r="AD32" s="258"/>
      <c r="AE32" s="258"/>
      <c r="AF32" s="38"/>
      <c r="AG32" s="38"/>
      <c r="AH32" s="38"/>
      <c r="AI32" s="38"/>
      <c r="AJ32" s="38"/>
      <c r="AK32" s="257">
        <v>0</v>
      </c>
      <c r="AL32" s="258"/>
      <c r="AM32" s="258"/>
      <c r="AN32" s="258"/>
      <c r="AO32" s="258"/>
      <c r="AP32" s="38"/>
      <c r="AQ32" s="38"/>
      <c r="AR32" s="39"/>
      <c r="BE32" s="247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59">
        <v>0</v>
      </c>
      <c r="M33" s="258"/>
      <c r="N33" s="258"/>
      <c r="O33" s="258"/>
      <c r="P33" s="258"/>
      <c r="Q33" s="38"/>
      <c r="R33" s="38"/>
      <c r="S33" s="38"/>
      <c r="T33" s="38"/>
      <c r="U33" s="38"/>
      <c r="V33" s="38"/>
      <c r="W33" s="257">
        <f>ROUND(BD94, 2)</f>
        <v>0</v>
      </c>
      <c r="X33" s="258"/>
      <c r="Y33" s="258"/>
      <c r="Z33" s="258"/>
      <c r="AA33" s="258"/>
      <c r="AB33" s="258"/>
      <c r="AC33" s="258"/>
      <c r="AD33" s="258"/>
      <c r="AE33" s="258"/>
      <c r="AF33" s="38"/>
      <c r="AG33" s="38"/>
      <c r="AH33" s="38"/>
      <c r="AI33" s="38"/>
      <c r="AJ33" s="38"/>
      <c r="AK33" s="257">
        <v>0</v>
      </c>
      <c r="AL33" s="258"/>
      <c r="AM33" s="258"/>
      <c r="AN33" s="258"/>
      <c r="AO33" s="258"/>
      <c r="AP33" s="38"/>
      <c r="AQ33" s="38"/>
      <c r="AR33" s="39"/>
      <c r="BE33" s="247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6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63" t="s">
        <v>49</v>
      </c>
      <c r="Y35" s="261"/>
      <c r="Z35" s="261"/>
      <c r="AA35" s="261"/>
      <c r="AB35" s="261"/>
      <c r="AC35" s="42"/>
      <c r="AD35" s="42"/>
      <c r="AE35" s="42"/>
      <c r="AF35" s="42"/>
      <c r="AG35" s="42"/>
      <c r="AH35" s="42"/>
      <c r="AI35" s="42"/>
      <c r="AJ35" s="42"/>
      <c r="AK35" s="260">
        <f>SUM(AK26:AK33)</f>
        <v>0</v>
      </c>
      <c r="AL35" s="261"/>
      <c r="AM35" s="261"/>
      <c r="AN35" s="261"/>
      <c r="AO35" s="262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223492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4" t="str">
        <f>K6</f>
        <v>Kunčinský potok, Moravská Třebová - nánosy, oprava koryta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Moravská Třebová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6" t="str">
        <f>IF(AN8= "","",AN8)</f>
        <v>13. 3. 2023</v>
      </c>
      <c r="AN87" s="226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Povodí Moravy, s.p.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27" t="str">
        <f>IF(E17="","",E17)</f>
        <v xml:space="preserve"> </v>
      </c>
      <c r="AN89" s="228"/>
      <c r="AO89" s="228"/>
      <c r="AP89" s="228"/>
      <c r="AQ89" s="33"/>
      <c r="AR89" s="36"/>
      <c r="AS89" s="229" t="s">
        <v>57</v>
      </c>
      <c r="AT89" s="230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27" t="str">
        <f>IF(E20="","",E20)</f>
        <v xml:space="preserve"> </v>
      </c>
      <c r="AN90" s="228"/>
      <c r="AO90" s="228"/>
      <c r="AP90" s="228"/>
      <c r="AQ90" s="33"/>
      <c r="AR90" s="36"/>
      <c r="AS90" s="231"/>
      <c r="AT90" s="232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3"/>
      <c r="AT91" s="234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35" t="s">
        <v>58</v>
      </c>
      <c r="D92" s="236"/>
      <c r="E92" s="236"/>
      <c r="F92" s="236"/>
      <c r="G92" s="236"/>
      <c r="H92" s="70"/>
      <c r="I92" s="238" t="s">
        <v>59</v>
      </c>
      <c r="J92" s="236"/>
      <c r="K92" s="236"/>
      <c r="L92" s="236"/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  <c r="AA92" s="236"/>
      <c r="AB92" s="236"/>
      <c r="AC92" s="236"/>
      <c r="AD92" s="236"/>
      <c r="AE92" s="236"/>
      <c r="AF92" s="236"/>
      <c r="AG92" s="237" t="s">
        <v>60</v>
      </c>
      <c r="AH92" s="236"/>
      <c r="AI92" s="236"/>
      <c r="AJ92" s="236"/>
      <c r="AK92" s="236"/>
      <c r="AL92" s="236"/>
      <c r="AM92" s="236"/>
      <c r="AN92" s="238" t="s">
        <v>61</v>
      </c>
      <c r="AO92" s="236"/>
      <c r="AP92" s="239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3">
        <f>ROUND(SUM(AG95:AG98),2)</f>
        <v>0</v>
      </c>
      <c r="AH94" s="243"/>
      <c r="AI94" s="243"/>
      <c r="AJ94" s="243"/>
      <c r="AK94" s="243"/>
      <c r="AL94" s="243"/>
      <c r="AM94" s="243"/>
      <c r="AN94" s="244">
        <f>SUM(AG94,AT94)</f>
        <v>0</v>
      </c>
      <c r="AO94" s="244"/>
      <c r="AP94" s="244"/>
      <c r="AQ94" s="82" t="s">
        <v>1</v>
      </c>
      <c r="AR94" s="83"/>
      <c r="AS94" s="84">
        <f>ROUND(SUM(AS95:AS98),2)</f>
        <v>0</v>
      </c>
      <c r="AT94" s="85">
        <f>ROUND(SUM(AV94:AW94),2)</f>
        <v>0</v>
      </c>
      <c r="AU94" s="86">
        <f>ROUND(SUM(AU95:AU98),5)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ROUND(SUM(AZ95:AZ98),2)</f>
        <v>0</v>
      </c>
      <c r="BA94" s="85">
        <f>ROUND(SUM(BA95:BA98),2)</f>
        <v>0</v>
      </c>
      <c r="BB94" s="85">
        <f>ROUND(SUM(BB95:BB98),2)</f>
        <v>0</v>
      </c>
      <c r="BC94" s="85">
        <f>ROUND(SUM(BC95:BC98),2)</f>
        <v>0</v>
      </c>
      <c r="BD94" s="87">
        <f>ROUND(SUM(BD95:BD98),2)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16.5" customHeight="1">
      <c r="A95" s="90" t="s">
        <v>81</v>
      </c>
      <c r="B95" s="91"/>
      <c r="C95" s="92"/>
      <c r="D95" s="240" t="s">
        <v>82</v>
      </c>
      <c r="E95" s="240"/>
      <c r="F95" s="240"/>
      <c r="G95" s="240"/>
      <c r="H95" s="240"/>
      <c r="I95" s="93"/>
      <c r="J95" s="240" t="s">
        <v>83</v>
      </c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240"/>
      <c r="Y95" s="240"/>
      <c r="Z95" s="240"/>
      <c r="AA95" s="240"/>
      <c r="AB95" s="240"/>
      <c r="AC95" s="240"/>
      <c r="AD95" s="240"/>
      <c r="AE95" s="240"/>
      <c r="AF95" s="240"/>
      <c r="AG95" s="241">
        <f>'Objekt2 - SO 01 Odtěžení ...'!J30</f>
        <v>0</v>
      </c>
      <c r="AH95" s="242"/>
      <c r="AI95" s="242"/>
      <c r="AJ95" s="242"/>
      <c r="AK95" s="242"/>
      <c r="AL95" s="242"/>
      <c r="AM95" s="242"/>
      <c r="AN95" s="241">
        <f>SUM(AG95,AT95)</f>
        <v>0</v>
      </c>
      <c r="AO95" s="242"/>
      <c r="AP95" s="242"/>
      <c r="AQ95" s="94" t="s">
        <v>84</v>
      </c>
      <c r="AR95" s="95"/>
      <c r="AS95" s="96">
        <v>0</v>
      </c>
      <c r="AT95" s="97">
        <f>ROUND(SUM(AV95:AW95),2)</f>
        <v>0</v>
      </c>
      <c r="AU95" s="98">
        <f>'Objekt2 - SO 01 Odtěžení ...'!P118</f>
        <v>0</v>
      </c>
      <c r="AV95" s="97">
        <f>'Objekt2 - SO 01 Odtěžení ...'!J33</f>
        <v>0</v>
      </c>
      <c r="AW95" s="97">
        <f>'Objekt2 - SO 01 Odtěžení ...'!J34</f>
        <v>0</v>
      </c>
      <c r="AX95" s="97">
        <f>'Objekt2 - SO 01 Odtěžení ...'!J35</f>
        <v>0</v>
      </c>
      <c r="AY95" s="97">
        <f>'Objekt2 - SO 01 Odtěžení ...'!J36</f>
        <v>0</v>
      </c>
      <c r="AZ95" s="97">
        <f>'Objekt2 - SO 01 Odtěžení ...'!F33</f>
        <v>0</v>
      </c>
      <c r="BA95" s="97">
        <f>'Objekt2 - SO 01 Odtěžení ...'!F34</f>
        <v>0</v>
      </c>
      <c r="BB95" s="97">
        <f>'Objekt2 - SO 01 Odtěžení ...'!F35</f>
        <v>0</v>
      </c>
      <c r="BC95" s="97">
        <f>'Objekt2 - SO 01 Odtěžení ...'!F36</f>
        <v>0</v>
      </c>
      <c r="BD95" s="99">
        <f>'Objekt2 - SO 01 Odtěžení ...'!F37</f>
        <v>0</v>
      </c>
      <c r="BT95" s="100" t="s">
        <v>85</v>
      </c>
      <c r="BV95" s="100" t="s">
        <v>79</v>
      </c>
      <c r="BW95" s="100" t="s">
        <v>86</v>
      </c>
      <c r="BX95" s="100" t="s">
        <v>5</v>
      </c>
      <c r="CL95" s="100" t="s">
        <v>1</v>
      </c>
      <c r="CM95" s="100" t="s">
        <v>87</v>
      </c>
    </row>
    <row r="96" spans="1:91" s="7" customFormat="1" ht="16.5" customHeight="1">
      <c r="A96" s="90" t="s">
        <v>81</v>
      </c>
      <c r="B96" s="91"/>
      <c r="C96" s="92"/>
      <c r="D96" s="240" t="s">
        <v>88</v>
      </c>
      <c r="E96" s="240"/>
      <c r="F96" s="240"/>
      <c r="G96" s="240"/>
      <c r="H96" s="240"/>
      <c r="I96" s="93"/>
      <c r="J96" s="240" t="s">
        <v>89</v>
      </c>
      <c r="K96" s="240"/>
      <c r="L96" s="240"/>
      <c r="M96" s="240"/>
      <c r="N96" s="240"/>
      <c r="O96" s="240"/>
      <c r="P96" s="240"/>
      <c r="Q96" s="240"/>
      <c r="R96" s="240"/>
      <c r="S96" s="240"/>
      <c r="T96" s="240"/>
      <c r="U96" s="240"/>
      <c r="V96" s="240"/>
      <c r="W96" s="240"/>
      <c r="X96" s="240"/>
      <c r="Y96" s="240"/>
      <c r="Z96" s="240"/>
      <c r="AA96" s="240"/>
      <c r="AB96" s="240"/>
      <c r="AC96" s="240"/>
      <c r="AD96" s="240"/>
      <c r="AE96" s="240"/>
      <c r="AF96" s="240"/>
      <c r="AG96" s="241">
        <f>'Objekt3 - SO 02 Odtěžení ...'!J30</f>
        <v>0</v>
      </c>
      <c r="AH96" s="242"/>
      <c r="AI96" s="242"/>
      <c r="AJ96" s="242"/>
      <c r="AK96" s="242"/>
      <c r="AL96" s="242"/>
      <c r="AM96" s="242"/>
      <c r="AN96" s="241">
        <f>SUM(AG96,AT96)</f>
        <v>0</v>
      </c>
      <c r="AO96" s="242"/>
      <c r="AP96" s="242"/>
      <c r="AQ96" s="94" t="s">
        <v>84</v>
      </c>
      <c r="AR96" s="95"/>
      <c r="AS96" s="96">
        <v>0</v>
      </c>
      <c r="AT96" s="97">
        <f>ROUND(SUM(AV96:AW96),2)</f>
        <v>0</v>
      </c>
      <c r="AU96" s="98">
        <f>'Objekt3 - SO 02 Odtěžení ...'!P118</f>
        <v>0</v>
      </c>
      <c r="AV96" s="97">
        <f>'Objekt3 - SO 02 Odtěžení ...'!J33</f>
        <v>0</v>
      </c>
      <c r="AW96" s="97">
        <f>'Objekt3 - SO 02 Odtěžení ...'!J34</f>
        <v>0</v>
      </c>
      <c r="AX96" s="97">
        <f>'Objekt3 - SO 02 Odtěžení ...'!J35</f>
        <v>0</v>
      </c>
      <c r="AY96" s="97">
        <f>'Objekt3 - SO 02 Odtěžení ...'!J36</f>
        <v>0</v>
      </c>
      <c r="AZ96" s="97">
        <f>'Objekt3 - SO 02 Odtěžení ...'!F33</f>
        <v>0</v>
      </c>
      <c r="BA96" s="97">
        <f>'Objekt3 - SO 02 Odtěžení ...'!F34</f>
        <v>0</v>
      </c>
      <c r="BB96" s="97">
        <f>'Objekt3 - SO 02 Odtěžení ...'!F35</f>
        <v>0</v>
      </c>
      <c r="BC96" s="97">
        <f>'Objekt3 - SO 02 Odtěžení ...'!F36</f>
        <v>0</v>
      </c>
      <c r="BD96" s="99">
        <f>'Objekt3 - SO 02 Odtěžení ...'!F37</f>
        <v>0</v>
      </c>
      <c r="BT96" s="100" t="s">
        <v>85</v>
      </c>
      <c r="BV96" s="100" t="s">
        <v>79</v>
      </c>
      <c r="BW96" s="100" t="s">
        <v>90</v>
      </c>
      <c r="BX96" s="100" t="s">
        <v>5</v>
      </c>
      <c r="CL96" s="100" t="s">
        <v>1</v>
      </c>
      <c r="CM96" s="100" t="s">
        <v>87</v>
      </c>
    </row>
    <row r="97" spans="1:91" s="7" customFormat="1" ht="16.5" customHeight="1">
      <c r="A97" s="90" t="s">
        <v>81</v>
      </c>
      <c r="B97" s="91"/>
      <c r="C97" s="92"/>
      <c r="D97" s="240" t="s">
        <v>91</v>
      </c>
      <c r="E97" s="240"/>
      <c r="F97" s="240"/>
      <c r="G97" s="240"/>
      <c r="H97" s="240"/>
      <c r="I97" s="93"/>
      <c r="J97" s="240" t="s">
        <v>92</v>
      </c>
      <c r="K97" s="240"/>
      <c r="L97" s="240"/>
      <c r="M97" s="240"/>
      <c r="N97" s="240"/>
      <c r="O97" s="240"/>
      <c r="P97" s="240"/>
      <c r="Q97" s="240"/>
      <c r="R97" s="240"/>
      <c r="S97" s="240"/>
      <c r="T97" s="240"/>
      <c r="U97" s="240"/>
      <c r="V97" s="240"/>
      <c r="W97" s="240"/>
      <c r="X97" s="240"/>
      <c r="Y97" s="240"/>
      <c r="Z97" s="240"/>
      <c r="AA97" s="240"/>
      <c r="AB97" s="240"/>
      <c r="AC97" s="240"/>
      <c r="AD97" s="240"/>
      <c r="AE97" s="240"/>
      <c r="AF97" s="240"/>
      <c r="AG97" s="241">
        <f>'Objekt4 - SO 03 Oprava op...'!J30</f>
        <v>0</v>
      </c>
      <c r="AH97" s="242"/>
      <c r="AI97" s="242"/>
      <c r="AJ97" s="242"/>
      <c r="AK97" s="242"/>
      <c r="AL97" s="242"/>
      <c r="AM97" s="242"/>
      <c r="AN97" s="241">
        <f>SUM(AG97,AT97)</f>
        <v>0</v>
      </c>
      <c r="AO97" s="242"/>
      <c r="AP97" s="242"/>
      <c r="AQ97" s="94" t="s">
        <v>84</v>
      </c>
      <c r="AR97" s="95"/>
      <c r="AS97" s="96">
        <v>0</v>
      </c>
      <c r="AT97" s="97">
        <f>ROUND(SUM(AV97:AW97),2)</f>
        <v>0</v>
      </c>
      <c r="AU97" s="98">
        <f>'Objekt4 - SO 03 Oprava op...'!P120</f>
        <v>0</v>
      </c>
      <c r="AV97" s="97">
        <f>'Objekt4 - SO 03 Oprava op...'!J33</f>
        <v>0</v>
      </c>
      <c r="AW97" s="97">
        <f>'Objekt4 - SO 03 Oprava op...'!J34</f>
        <v>0</v>
      </c>
      <c r="AX97" s="97">
        <f>'Objekt4 - SO 03 Oprava op...'!J35</f>
        <v>0</v>
      </c>
      <c r="AY97" s="97">
        <f>'Objekt4 - SO 03 Oprava op...'!J36</f>
        <v>0</v>
      </c>
      <c r="AZ97" s="97">
        <f>'Objekt4 - SO 03 Oprava op...'!F33</f>
        <v>0</v>
      </c>
      <c r="BA97" s="97">
        <f>'Objekt4 - SO 03 Oprava op...'!F34</f>
        <v>0</v>
      </c>
      <c r="BB97" s="97">
        <f>'Objekt4 - SO 03 Oprava op...'!F35</f>
        <v>0</v>
      </c>
      <c r="BC97" s="97">
        <f>'Objekt4 - SO 03 Oprava op...'!F36</f>
        <v>0</v>
      </c>
      <c r="BD97" s="99">
        <f>'Objekt4 - SO 03 Oprava op...'!F37</f>
        <v>0</v>
      </c>
      <c r="BT97" s="100" t="s">
        <v>85</v>
      </c>
      <c r="BV97" s="100" t="s">
        <v>79</v>
      </c>
      <c r="BW97" s="100" t="s">
        <v>93</v>
      </c>
      <c r="BX97" s="100" t="s">
        <v>5</v>
      </c>
      <c r="CL97" s="100" t="s">
        <v>1</v>
      </c>
      <c r="CM97" s="100" t="s">
        <v>87</v>
      </c>
    </row>
    <row r="98" spans="1:91" s="7" customFormat="1" ht="16.5" customHeight="1">
      <c r="A98" s="90" t="s">
        <v>81</v>
      </c>
      <c r="B98" s="91"/>
      <c r="C98" s="92"/>
      <c r="D98" s="240" t="s">
        <v>94</v>
      </c>
      <c r="E98" s="240"/>
      <c r="F98" s="240"/>
      <c r="G98" s="240"/>
      <c r="H98" s="240"/>
      <c r="I98" s="93"/>
      <c r="J98" s="240" t="s">
        <v>95</v>
      </c>
      <c r="K98" s="240"/>
      <c r="L98" s="240"/>
      <c r="M98" s="240"/>
      <c r="N98" s="240"/>
      <c r="O98" s="240"/>
      <c r="P98" s="240"/>
      <c r="Q98" s="240"/>
      <c r="R98" s="240"/>
      <c r="S98" s="240"/>
      <c r="T98" s="240"/>
      <c r="U98" s="240"/>
      <c r="V98" s="240"/>
      <c r="W98" s="240"/>
      <c r="X98" s="240"/>
      <c r="Y98" s="240"/>
      <c r="Z98" s="240"/>
      <c r="AA98" s="240"/>
      <c r="AB98" s="240"/>
      <c r="AC98" s="240"/>
      <c r="AD98" s="240"/>
      <c r="AE98" s="240"/>
      <c r="AF98" s="240"/>
      <c r="AG98" s="241">
        <f>'Objekt5 - VON'!J30</f>
        <v>0</v>
      </c>
      <c r="AH98" s="242"/>
      <c r="AI98" s="242"/>
      <c r="AJ98" s="242"/>
      <c r="AK98" s="242"/>
      <c r="AL98" s="242"/>
      <c r="AM98" s="242"/>
      <c r="AN98" s="241">
        <f>SUM(AG98,AT98)</f>
        <v>0</v>
      </c>
      <c r="AO98" s="242"/>
      <c r="AP98" s="242"/>
      <c r="AQ98" s="94" t="s">
        <v>84</v>
      </c>
      <c r="AR98" s="95"/>
      <c r="AS98" s="101">
        <v>0</v>
      </c>
      <c r="AT98" s="102">
        <f>ROUND(SUM(AV98:AW98),2)</f>
        <v>0</v>
      </c>
      <c r="AU98" s="103">
        <f>'Objekt5 - VON'!P124</f>
        <v>0</v>
      </c>
      <c r="AV98" s="102">
        <f>'Objekt5 - VON'!J33</f>
        <v>0</v>
      </c>
      <c r="AW98" s="102">
        <f>'Objekt5 - VON'!J34</f>
        <v>0</v>
      </c>
      <c r="AX98" s="102">
        <f>'Objekt5 - VON'!J35</f>
        <v>0</v>
      </c>
      <c r="AY98" s="102">
        <f>'Objekt5 - VON'!J36</f>
        <v>0</v>
      </c>
      <c r="AZ98" s="102">
        <f>'Objekt5 - VON'!F33</f>
        <v>0</v>
      </c>
      <c r="BA98" s="102">
        <f>'Objekt5 - VON'!F34</f>
        <v>0</v>
      </c>
      <c r="BB98" s="102">
        <f>'Objekt5 - VON'!F35</f>
        <v>0</v>
      </c>
      <c r="BC98" s="102">
        <f>'Objekt5 - VON'!F36</f>
        <v>0</v>
      </c>
      <c r="BD98" s="104">
        <f>'Objekt5 - VON'!F37</f>
        <v>0</v>
      </c>
      <c r="BT98" s="100" t="s">
        <v>85</v>
      </c>
      <c r="BV98" s="100" t="s">
        <v>79</v>
      </c>
      <c r="BW98" s="100" t="s">
        <v>96</v>
      </c>
      <c r="BX98" s="100" t="s">
        <v>5</v>
      </c>
      <c r="CL98" s="100" t="s">
        <v>1</v>
      </c>
      <c r="CM98" s="100" t="s">
        <v>87</v>
      </c>
    </row>
    <row r="99" spans="1:91" s="2" customFormat="1" ht="30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6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9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36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sheetProtection algorithmName="SHA-512" hashValue="Iv4ussEbbw/0pNYtycSFDHzyBZvfikYR2x7d3mJcVCEZZQMBGnYE4v1tYWDnOq7o/fhVVtKtX3y5t5dxHrx7Lw==" saltValue="JEwwWHLL8vyuwU3NeILbYQq9ahFMfWmCREjJEcfn/c5Q0DHYY06glxZyogtdKyNePPsXJeaCMRGT3s0U9JZlw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Objekt2 - SO 01 Odtěžení ...'!C2" display="/" xr:uid="{00000000-0004-0000-0000-000000000000}"/>
    <hyperlink ref="A96" location="'Objekt3 - SO 02 Odtěžení ...'!C2" display="/" xr:uid="{00000000-0004-0000-0000-000001000000}"/>
    <hyperlink ref="A97" location="'Objekt4 - SO 03 Oprava op...'!C2" display="/" xr:uid="{00000000-0004-0000-0000-000002000000}"/>
    <hyperlink ref="A98" location="'Objekt5 - VON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2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86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4.95" customHeight="1">
      <c r="B4" s="17"/>
      <c r="D4" s="107" t="s">
        <v>97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5" t="str">
        <f>'Rekapitulace stavby'!K6</f>
        <v>Kunčinský potok, Moravská Třebová - nánosy, oprava koryta</v>
      </c>
      <c r="F7" s="266"/>
      <c r="G7" s="266"/>
      <c r="H7" s="266"/>
      <c r="L7" s="17"/>
    </row>
    <row r="8" spans="1:46" s="2" customFormat="1" ht="12" customHeight="1">
      <c r="A8" s="31"/>
      <c r="B8" s="36"/>
      <c r="C8" s="31"/>
      <c r="D8" s="109" t="s">
        <v>98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7" t="s">
        <v>99</v>
      </c>
      <c r="F9" s="268"/>
      <c r="G9" s="268"/>
      <c r="H9" s="26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13. 3. 2023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70890013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Povodí Moravy, s.p.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CZ70890013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9" t="str">
        <f>'Rekapitulace stavby'!E14</f>
        <v>Vyplň údaj</v>
      </c>
      <c r="F18" s="270"/>
      <c r="G18" s="270"/>
      <c r="H18" s="27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71" t="s">
        <v>1</v>
      </c>
      <c r="F27" s="271"/>
      <c r="G27" s="271"/>
      <c r="H27" s="27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ROUND(J118,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41</v>
      </c>
      <c r="E33" s="109" t="s">
        <v>42</v>
      </c>
      <c r="F33" s="120">
        <f>ROUND((SUM(BE118:BE125)),  2)</f>
        <v>0</v>
      </c>
      <c r="G33" s="31"/>
      <c r="H33" s="31"/>
      <c r="I33" s="121">
        <v>0.21</v>
      </c>
      <c r="J33" s="120">
        <f>ROUND(((SUM(BE118:BE125))*I33),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43</v>
      </c>
      <c r="F34" s="120">
        <f>ROUND((SUM(BF118:BF125)),  2)</f>
        <v>0</v>
      </c>
      <c r="G34" s="31"/>
      <c r="H34" s="31"/>
      <c r="I34" s="121">
        <v>0.15</v>
      </c>
      <c r="J34" s="120">
        <f>ROUND(((SUM(BF118:BF125))*I34),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44</v>
      </c>
      <c r="F35" s="120">
        <f>ROUND((SUM(BG118:BG125)),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45</v>
      </c>
      <c r="F36" s="120">
        <f>ROUND((SUM(BH118:BH125)),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46</v>
      </c>
      <c r="F37" s="120">
        <f>ROUND((SUM(BI118:BI125)),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2" t="str">
        <f>E7</f>
        <v>Kunčinský potok, Moravská Třebová - nánosy, oprava koryta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4" t="str">
        <f>E9</f>
        <v>Objekt2 - SO 01 Odtěžení sedimentu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13. 3. 2023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Povodí Moravy, s.p.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101</v>
      </c>
      <c r="D94" s="141"/>
      <c r="E94" s="141"/>
      <c r="F94" s="141"/>
      <c r="G94" s="141"/>
      <c r="H94" s="141"/>
      <c r="I94" s="141"/>
      <c r="J94" s="142" t="s">
        <v>102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103</v>
      </c>
      <c r="D96" s="33"/>
      <c r="E96" s="33"/>
      <c r="F96" s="33"/>
      <c r="G96" s="33"/>
      <c r="H96" s="33"/>
      <c r="I96" s="33"/>
      <c r="J96" s="81">
        <f>J118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104</v>
      </c>
    </row>
    <row r="97" spans="1:31" s="9" customFormat="1" ht="24.95" customHeight="1">
      <c r="B97" s="144"/>
      <c r="C97" s="145"/>
      <c r="D97" s="146" t="s">
        <v>105</v>
      </c>
      <c r="E97" s="147"/>
      <c r="F97" s="147"/>
      <c r="G97" s="147"/>
      <c r="H97" s="147"/>
      <c r="I97" s="147"/>
      <c r="J97" s="148">
        <f>J119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106</v>
      </c>
      <c r="E98" s="153"/>
      <c r="F98" s="153"/>
      <c r="G98" s="153"/>
      <c r="H98" s="153"/>
      <c r="I98" s="153"/>
      <c r="J98" s="154">
        <f>J120</f>
        <v>0</v>
      </c>
      <c r="K98" s="151"/>
      <c r="L98" s="155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107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272" t="str">
        <f>E7</f>
        <v>Kunčinský potok, Moravská Třebová - nánosy, oprava koryta</v>
      </c>
      <c r="F108" s="273"/>
      <c r="G108" s="273"/>
      <c r="H108" s="27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98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24" t="str">
        <f>E9</f>
        <v>Objekt2 - SO 01 Odtěžení sedimentu</v>
      </c>
      <c r="F110" s="274"/>
      <c r="G110" s="274"/>
      <c r="H110" s="274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3"/>
      <c r="E112" s="33"/>
      <c r="F112" s="24" t="str">
        <f>F12</f>
        <v xml:space="preserve"> </v>
      </c>
      <c r="G112" s="33"/>
      <c r="H112" s="33"/>
      <c r="I112" s="26" t="s">
        <v>22</v>
      </c>
      <c r="J112" s="63" t="str">
        <f>IF(J12="","",J12)</f>
        <v>13. 3. 2023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24</v>
      </c>
      <c r="D114" s="33"/>
      <c r="E114" s="33"/>
      <c r="F114" s="24" t="str">
        <f>E15</f>
        <v>Povodí Moravy, s.p.</v>
      </c>
      <c r="G114" s="33"/>
      <c r="H114" s="33"/>
      <c r="I114" s="26" t="s">
        <v>32</v>
      </c>
      <c r="J114" s="29" t="str">
        <f>E21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30</v>
      </c>
      <c r="D115" s="33"/>
      <c r="E115" s="33"/>
      <c r="F115" s="24" t="str">
        <f>IF(E18="","",E18)</f>
        <v>Vyplň údaj</v>
      </c>
      <c r="G115" s="33"/>
      <c r="H115" s="33"/>
      <c r="I115" s="26" t="s">
        <v>35</v>
      </c>
      <c r="J115" s="29" t="str">
        <f>E24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56"/>
      <c r="B117" s="157"/>
      <c r="C117" s="158" t="s">
        <v>108</v>
      </c>
      <c r="D117" s="159" t="s">
        <v>62</v>
      </c>
      <c r="E117" s="159" t="s">
        <v>58</v>
      </c>
      <c r="F117" s="159" t="s">
        <v>59</v>
      </c>
      <c r="G117" s="159" t="s">
        <v>109</v>
      </c>
      <c r="H117" s="159" t="s">
        <v>110</v>
      </c>
      <c r="I117" s="159" t="s">
        <v>111</v>
      </c>
      <c r="J117" s="160" t="s">
        <v>102</v>
      </c>
      <c r="K117" s="161" t="s">
        <v>112</v>
      </c>
      <c r="L117" s="162"/>
      <c r="M117" s="72" t="s">
        <v>1</v>
      </c>
      <c r="N117" s="73" t="s">
        <v>41</v>
      </c>
      <c r="O117" s="73" t="s">
        <v>113</v>
      </c>
      <c r="P117" s="73" t="s">
        <v>114</v>
      </c>
      <c r="Q117" s="73" t="s">
        <v>115</v>
      </c>
      <c r="R117" s="73" t="s">
        <v>116</v>
      </c>
      <c r="S117" s="73" t="s">
        <v>117</v>
      </c>
      <c r="T117" s="74" t="s">
        <v>118</v>
      </c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</row>
    <row r="118" spans="1:65" s="2" customFormat="1" ht="22.9" customHeight="1">
      <c r="A118" s="31"/>
      <c r="B118" s="32"/>
      <c r="C118" s="79" t="s">
        <v>119</v>
      </c>
      <c r="D118" s="33"/>
      <c r="E118" s="33"/>
      <c r="F118" s="33"/>
      <c r="G118" s="33"/>
      <c r="H118" s="33"/>
      <c r="I118" s="33"/>
      <c r="J118" s="163">
        <f>BK118</f>
        <v>0</v>
      </c>
      <c r="K118" s="33"/>
      <c r="L118" s="36"/>
      <c r="M118" s="75"/>
      <c r="N118" s="164"/>
      <c r="O118" s="76"/>
      <c r="P118" s="165">
        <f>P119</f>
        <v>0</v>
      </c>
      <c r="Q118" s="76"/>
      <c r="R118" s="165">
        <f>R119</f>
        <v>0</v>
      </c>
      <c r="S118" s="76"/>
      <c r="T118" s="166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76</v>
      </c>
      <c r="AU118" s="14" t="s">
        <v>104</v>
      </c>
      <c r="BK118" s="167">
        <f>BK119</f>
        <v>0</v>
      </c>
    </row>
    <row r="119" spans="1:65" s="12" customFormat="1" ht="25.9" customHeight="1">
      <c r="B119" s="168"/>
      <c r="C119" s="169"/>
      <c r="D119" s="170" t="s">
        <v>76</v>
      </c>
      <c r="E119" s="171" t="s">
        <v>120</v>
      </c>
      <c r="F119" s="171" t="s">
        <v>121</v>
      </c>
      <c r="G119" s="169"/>
      <c r="H119" s="169"/>
      <c r="I119" s="172"/>
      <c r="J119" s="173">
        <f>BK119</f>
        <v>0</v>
      </c>
      <c r="K119" s="169"/>
      <c r="L119" s="174"/>
      <c r="M119" s="175"/>
      <c r="N119" s="176"/>
      <c r="O119" s="176"/>
      <c r="P119" s="177">
        <f>P120</f>
        <v>0</v>
      </c>
      <c r="Q119" s="176"/>
      <c r="R119" s="177">
        <f>R120</f>
        <v>0</v>
      </c>
      <c r="S119" s="176"/>
      <c r="T119" s="178">
        <f>T120</f>
        <v>0</v>
      </c>
      <c r="AR119" s="179" t="s">
        <v>85</v>
      </c>
      <c r="AT119" s="180" t="s">
        <v>76</v>
      </c>
      <c r="AU119" s="180" t="s">
        <v>77</v>
      </c>
      <c r="AY119" s="179" t="s">
        <v>122</v>
      </c>
      <c r="BK119" s="181">
        <f>BK120</f>
        <v>0</v>
      </c>
    </row>
    <row r="120" spans="1:65" s="12" customFormat="1" ht="22.9" customHeight="1">
      <c r="B120" s="168"/>
      <c r="C120" s="169"/>
      <c r="D120" s="170" t="s">
        <v>76</v>
      </c>
      <c r="E120" s="182" t="s">
        <v>85</v>
      </c>
      <c r="F120" s="182" t="s">
        <v>123</v>
      </c>
      <c r="G120" s="169"/>
      <c r="H120" s="169"/>
      <c r="I120" s="172"/>
      <c r="J120" s="183">
        <f>BK120</f>
        <v>0</v>
      </c>
      <c r="K120" s="169"/>
      <c r="L120" s="174"/>
      <c r="M120" s="175"/>
      <c r="N120" s="176"/>
      <c r="O120" s="176"/>
      <c r="P120" s="177">
        <f>SUM(P121:P125)</f>
        <v>0</v>
      </c>
      <c r="Q120" s="176"/>
      <c r="R120" s="177">
        <f>SUM(R121:R125)</f>
        <v>0</v>
      </c>
      <c r="S120" s="176"/>
      <c r="T120" s="178">
        <f>SUM(T121:T125)</f>
        <v>0</v>
      </c>
      <c r="AR120" s="179" t="s">
        <v>85</v>
      </c>
      <c r="AT120" s="180" t="s">
        <v>76</v>
      </c>
      <c r="AU120" s="180" t="s">
        <v>85</v>
      </c>
      <c r="AY120" s="179" t="s">
        <v>122</v>
      </c>
      <c r="BK120" s="181">
        <f>SUM(BK121:BK125)</f>
        <v>0</v>
      </c>
    </row>
    <row r="121" spans="1:65" s="2" customFormat="1" ht="33" customHeight="1">
      <c r="A121" s="31"/>
      <c r="B121" s="32"/>
      <c r="C121" s="184" t="s">
        <v>85</v>
      </c>
      <c r="D121" s="184" t="s">
        <v>124</v>
      </c>
      <c r="E121" s="185" t="s">
        <v>125</v>
      </c>
      <c r="F121" s="186" t="s">
        <v>126</v>
      </c>
      <c r="G121" s="187" t="s">
        <v>127</v>
      </c>
      <c r="H121" s="188">
        <v>755.2</v>
      </c>
      <c r="I121" s="189"/>
      <c r="J121" s="190">
        <f>ROUND(I121*H121,2)</f>
        <v>0</v>
      </c>
      <c r="K121" s="191"/>
      <c r="L121" s="36"/>
      <c r="M121" s="192" t="s">
        <v>1</v>
      </c>
      <c r="N121" s="193" t="s">
        <v>42</v>
      </c>
      <c r="O121" s="68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6" t="s">
        <v>128</v>
      </c>
      <c r="AT121" s="196" t="s">
        <v>124</v>
      </c>
      <c r="AU121" s="196" t="s">
        <v>87</v>
      </c>
      <c r="AY121" s="14" t="s">
        <v>122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4" t="s">
        <v>85</v>
      </c>
      <c r="BK121" s="197">
        <f>ROUND(I121*H121,2)</f>
        <v>0</v>
      </c>
      <c r="BL121" s="14" t="s">
        <v>128</v>
      </c>
      <c r="BM121" s="196" t="s">
        <v>87</v>
      </c>
    </row>
    <row r="122" spans="1:65" s="2" customFormat="1" ht="62.65" customHeight="1">
      <c r="A122" s="31"/>
      <c r="B122" s="32"/>
      <c r="C122" s="184" t="s">
        <v>87</v>
      </c>
      <c r="D122" s="184" t="s">
        <v>124</v>
      </c>
      <c r="E122" s="185" t="s">
        <v>129</v>
      </c>
      <c r="F122" s="186" t="s">
        <v>130</v>
      </c>
      <c r="G122" s="187" t="s">
        <v>127</v>
      </c>
      <c r="H122" s="188">
        <v>681.1</v>
      </c>
      <c r="I122" s="189"/>
      <c r="J122" s="190">
        <f>ROUND(I122*H122,2)</f>
        <v>0</v>
      </c>
      <c r="K122" s="191"/>
      <c r="L122" s="36"/>
      <c r="M122" s="192" t="s">
        <v>1</v>
      </c>
      <c r="N122" s="193" t="s">
        <v>42</v>
      </c>
      <c r="O122" s="68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128</v>
      </c>
      <c r="AT122" s="196" t="s">
        <v>124</v>
      </c>
      <c r="AU122" s="196" t="s">
        <v>87</v>
      </c>
      <c r="AY122" s="14" t="s">
        <v>122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4" t="s">
        <v>85</v>
      </c>
      <c r="BK122" s="197">
        <f>ROUND(I122*H122,2)</f>
        <v>0</v>
      </c>
      <c r="BL122" s="14" t="s">
        <v>128</v>
      </c>
      <c r="BM122" s="196" t="s">
        <v>128</v>
      </c>
    </row>
    <row r="123" spans="1:65" s="2" customFormat="1" ht="44.25" customHeight="1">
      <c r="A123" s="31"/>
      <c r="B123" s="32"/>
      <c r="C123" s="184" t="s">
        <v>131</v>
      </c>
      <c r="D123" s="184" t="s">
        <v>124</v>
      </c>
      <c r="E123" s="185" t="s">
        <v>132</v>
      </c>
      <c r="F123" s="186" t="s">
        <v>133</v>
      </c>
      <c r="G123" s="187" t="s">
        <v>134</v>
      </c>
      <c r="H123" s="188">
        <v>1225.98</v>
      </c>
      <c r="I123" s="189"/>
      <c r="J123" s="190">
        <f>ROUND(I123*H123,2)</f>
        <v>0</v>
      </c>
      <c r="K123" s="191"/>
      <c r="L123" s="36"/>
      <c r="M123" s="192" t="s">
        <v>1</v>
      </c>
      <c r="N123" s="193" t="s">
        <v>42</v>
      </c>
      <c r="O123" s="68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128</v>
      </c>
      <c r="AT123" s="196" t="s">
        <v>124</v>
      </c>
      <c r="AU123" s="196" t="s">
        <v>87</v>
      </c>
      <c r="AY123" s="14" t="s">
        <v>122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4" t="s">
        <v>85</v>
      </c>
      <c r="BK123" s="197">
        <f>ROUND(I123*H123,2)</f>
        <v>0</v>
      </c>
      <c r="BL123" s="14" t="s">
        <v>128</v>
      </c>
      <c r="BM123" s="196" t="s">
        <v>135</v>
      </c>
    </row>
    <row r="124" spans="1:65" s="2" customFormat="1" ht="37.9" customHeight="1">
      <c r="A124" s="31"/>
      <c r="B124" s="32"/>
      <c r="C124" s="184" t="s">
        <v>128</v>
      </c>
      <c r="D124" s="184" t="s">
        <v>124</v>
      </c>
      <c r="E124" s="185" t="s">
        <v>136</v>
      </c>
      <c r="F124" s="186" t="s">
        <v>137</v>
      </c>
      <c r="G124" s="187" t="s">
        <v>127</v>
      </c>
      <c r="H124" s="188">
        <v>681.1</v>
      </c>
      <c r="I124" s="189"/>
      <c r="J124" s="190">
        <f>ROUND(I124*H124,2)</f>
        <v>0</v>
      </c>
      <c r="K124" s="191"/>
      <c r="L124" s="36"/>
      <c r="M124" s="192" t="s">
        <v>1</v>
      </c>
      <c r="N124" s="193" t="s">
        <v>42</v>
      </c>
      <c r="O124" s="68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128</v>
      </c>
      <c r="AT124" s="196" t="s">
        <v>124</v>
      </c>
      <c r="AU124" s="196" t="s">
        <v>87</v>
      </c>
      <c r="AY124" s="14" t="s">
        <v>122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4" t="s">
        <v>85</v>
      </c>
      <c r="BK124" s="197">
        <f>ROUND(I124*H124,2)</f>
        <v>0</v>
      </c>
      <c r="BL124" s="14" t="s">
        <v>128</v>
      </c>
      <c r="BM124" s="196" t="s">
        <v>138</v>
      </c>
    </row>
    <row r="125" spans="1:65" s="2" customFormat="1" ht="44.25" customHeight="1">
      <c r="A125" s="31"/>
      <c r="B125" s="32"/>
      <c r="C125" s="184" t="s">
        <v>139</v>
      </c>
      <c r="D125" s="184" t="s">
        <v>124</v>
      </c>
      <c r="E125" s="185" t="s">
        <v>140</v>
      </c>
      <c r="F125" s="186" t="s">
        <v>141</v>
      </c>
      <c r="G125" s="187" t="s">
        <v>127</v>
      </c>
      <c r="H125" s="188">
        <v>74.099999999999994</v>
      </c>
      <c r="I125" s="189"/>
      <c r="J125" s="190">
        <f>ROUND(I125*H125,2)</f>
        <v>0</v>
      </c>
      <c r="K125" s="191"/>
      <c r="L125" s="36"/>
      <c r="M125" s="198" t="s">
        <v>1</v>
      </c>
      <c r="N125" s="199" t="s">
        <v>42</v>
      </c>
      <c r="O125" s="200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128</v>
      </c>
      <c r="AT125" s="196" t="s">
        <v>124</v>
      </c>
      <c r="AU125" s="196" t="s">
        <v>87</v>
      </c>
      <c r="AY125" s="14" t="s">
        <v>122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4" t="s">
        <v>85</v>
      </c>
      <c r="BK125" s="197">
        <f>ROUND(I125*H125,2)</f>
        <v>0</v>
      </c>
      <c r="BL125" s="14" t="s">
        <v>128</v>
      </c>
      <c r="BM125" s="196" t="s">
        <v>142</v>
      </c>
    </row>
    <row r="126" spans="1:65" s="2" customFormat="1" ht="6.95" customHeight="1">
      <c r="A126" s="31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36"/>
      <c r="M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</sheetData>
  <sheetProtection algorithmName="SHA-512" hashValue="rNQTBbMhD9T37h68E1EJfbfONT5BV3O5TUq5AAvjOhViY4JZyfLyjbJdJIa1aSW1X5OQ7oeTxKaI0rWa7wo7aw==" saltValue="lxAsLEy4YZGN4ExY6Z0gsQt4SwgJ4YGYfBWLGA3gSsAGCnHKRKOq7gyAI2pHu3xZQKpGZfjaFyKUYxjRh4e36w==" spinCount="100000" sheet="1" objects="1" scenarios="1" formatColumns="0" formatRows="0" autoFilter="0"/>
  <autoFilter ref="C117:K125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90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4.95" customHeight="1">
      <c r="B4" s="17"/>
      <c r="D4" s="107" t="s">
        <v>97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5" t="str">
        <f>'Rekapitulace stavby'!K6</f>
        <v>Kunčinský potok, Moravská Třebová - nánosy, oprava koryta</v>
      </c>
      <c r="F7" s="266"/>
      <c r="G7" s="266"/>
      <c r="H7" s="266"/>
      <c r="L7" s="17"/>
    </row>
    <row r="8" spans="1:46" s="2" customFormat="1" ht="12" customHeight="1">
      <c r="A8" s="31"/>
      <c r="B8" s="36"/>
      <c r="C8" s="31"/>
      <c r="D8" s="109" t="s">
        <v>98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7" t="s">
        <v>143</v>
      </c>
      <c r="F9" s="268"/>
      <c r="G9" s="268"/>
      <c r="H9" s="26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13. 3. 2023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70890013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Povodí Moravy, s.p.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CZ70890013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9" t="str">
        <f>'Rekapitulace stavby'!E14</f>
        <v>Vyplň údaj</v>
      </c>
      <c r="F18" s="270"/>
      <c r="G18" s="270"/>
      <c r="H18" s="27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71" t="s">
        <v>1</v>
      </c>
      <c r="F27" s="271"/>
      <c r="G27" s="271"/>
      <c r="H27" s="27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ROUND(J118,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41</v>
      </c>
      <c r="E33" s="109" t="s">
        <v>42</v>
      </c>
      <c r="F33" s="120">
        <f>ROUND((SUM(BE118:BE130)),  2)</f>
        <v>0</v>
      </c>
      <c r="G33" s="31"/>
      <c r="H33" s="31"/>
      <c r="I33" s="121">
        <v>0.21</v>
      </c>
      <c r="J33" s="120">
        <f>ROUND(((SUM(BE118:BE130))*I33),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43</v>
      </c>
      <c r="F34" s="120">
        <f>ROUND((SUM(BF118:BF130)),  2)</f>
        <v>0</v>
      </c>
      <c r="G34" s="31"/>
      <c r="H34" s="31"/>
      <c r="I34" s="121">
        <v>0.15</v>
      </c>
      <c r="J34" s="120">
        <f>ROUND(((SUM(BF118:BF130))*I34),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44</v>
      </c>
      <c r="F35" s="120">
        <f>ROUND((SUM(BG118:BG130)),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45</v>
      </c>
      <c r="F36" s="120">
        <f>ROUND((SUM(BH118:BH130)),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46</v>
      </c>
      <c r="F37" s="120">
        <f>ROUND((SUM(BI118:BI130)),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2" t="str">
        <f>E7</f>
        <v>Kunčinský potok, Moravská Třebová - nánosy, oprava koryta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4" t="str">
        <f>E9</f>
        <v>Objekt3 - SO 02 Odtěžení sedimentu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13. 3. 2023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Povodí Moravy, s.p.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101</v>
      </c>
      <c r="D94" s="141"/>
      <c r="E94" s="141"/>
      <c r="F94" s="141"/>
      <c r="G94" s="141"/>
      <c r="H94" s="141"/>
      <c r="I94" s="141"/>
      <c r="J94" s="142" t="s">
        <v>102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103</v>
      </c>
      <c r="D96" s="33"/>
      <c r="E96" s="33"/>
      <c r="F96" s="33"/>
      <c r="G96" s="33"/>
      <c r="H96" s="33"/>
      <c r="I96" s="33"/>
      <c r="J96" s="81">
        <f>J118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104</v>
      </c>
    </row>
    <row r="97" spans="1:31" s="9" customFormat="1" ht="24.95" customHeight="1">
      <c r="B97" s="144"/>
      <c r="C97" s="145"/>
      <c r="D97" s="146" t="s">
        <v>105</v>
      </c>
      <c r="E97" s="147"/>
      <c r="F97" s="147"/>
      <c r="G97" s="147"/>
      <c r="H97" s="147"/>
      <c r="I97" s="147"/>
      <c r="J97" s="148">
        <f>J119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106</v>
      </c>
      <c r="E98" s="153"/>
      <c r="F98" s="153"/>
      <c r="G98" s="153"/>
      <c r="H98" s="153"/>
      <c r="I98" s="153"/>
      <c r="J98" s="154">
        <f>J120</f>
        <v>0</v>
      </c>
      <c r="K98" s="151"/>
      <c r="L98" s="155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107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272" t="str">
        <f>E7</f>
        <v>Kunčinský potok, Moravská Třebová - nánosy, oprava koryta</v>
      </c>
      <c r="F108" s="273"/>
      <c r="G108" s="273"/>
      <c r="H108" s="27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98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24" t="str">
        <f>E9</f>
        <v>Objekt3 - SO 02 Odtěžení sedimentu</v>
      </c>
      <c r="F110" s="274"/>
      <c r="G110" s="274"/>
      <c r="H110" s="274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3"/>
      <c r="E112" s="33"/>
      <c r="F112" s="24" t="str">
        <f>F12</f>
        <v xml:space="preserve"> </v>
      </c>
      <c r="G112" s="33"/>
      <c r="H112" s="33"/>
      <c r="I112" s="26" t="s">
        <v>22</v>
      </c>
      <c r="J112" s="63" t="str">
        <f>IF(J12="","",J12)</f>
        <v>13. 3. 2023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24</v>
      </c>
      <c r="D114" s="33"/>
      <c r="E114" s="33"/>
      <c r="F114" s="24" t="str">
        <f>E15</f>
        <v>Povodí Moravy, s.p.</v>
      </c>
      <c r="G114" s="33"/>
      <c r="H114" s="33"/>
      <c r="I114" s="26" t="s">
        <v>32</v>
      </c>
      <c r="J114" s="29" t="str">
        <f>E21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30</v>
      </c>
      <c r="D115" s="33"/>
      <c r="E115" s="33"/>
      <c r="F115" s="24" t="str">
        <f>IF(E18="","",E18)</f>
        <v>Vyplň údaj</v>
      </c>
      <c r="G115" s="33"/>
      <c r="H115" s="33"/>
      <c r="I115" s="26" t="s">
        <v>35</v>
      </c>
      <c r="J115" s="29" t="str">
        <f>E24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56"/>
      <c r="B117" s="157"/>
      <c r="C117" s="158" t="s">
        <v>108</v>
      </c>
      <c r="D117" s="159" t="s">
        <v>62</v>
      </c>
      <c r="E117" s="159" t="s">
        <v>58</v>
      </c>
      <c r="F117" s="159" t="s">
        <v>59</v>
      </c>
      <c r="G117" s="159" t="s">
        <v>109</v>
      </c>
      <c r="H117" s="159" t="s">
        <v>110</v>
      </c>
      <c r="I117" s="159" t="s">
        <v>111</v>
      </c>
      <c r="J117" s="160" t="s">
        <v>102</v>
      </c>
      <c r="K117" s="161" t="s">
        <v>112</v>
      </c>
      <c r="L117" s="162"/>
      <c r="M117" s="72" t="s">
        <v>1</v>
      </c>
      <c r="N117" s="73" t="s">
        <v>41</v>
      </c>
      <c r="O117" s="73" t="s">
        <v>113</v>
      </c>
      <c r="P117" s="73" t="s">
        <v>114</v>
      </c>
      <c r="Q117" s="73" t="s">
        <v>115</v>
      </c>
      <c r="R117" s="73" t="s">
        <v>116</v>
      </c>
      <c r="S117" s="73" t="s">
        <v>117</v>
      </c>
      <c r="T117" s="74" t="s">
        <v>118</v>
      </c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</row>
    <row r="118" spans="1:65" s="2" customFormat="1" ht="22.9" customHeight="1">
      <c r="A118" s="31"/>
      <c r="B118" s="32"/>
      <c r="C118" s="79" t="s">
        <v>119</v>
      </c>
      <c r="D118" s="33"/>
      <c r="E118" s="33"/>
      <c r="F118" s="33"/>
      <c r="G118" s="33"/>
      <c r="H118" s="33"/>
      <c r="I118" s="33"/>
      <c r="J118" s="163">
        <f>BK118</f>
        <v>0</v>
      </c>
      <c r="K118" s="33"/>
      <c r="L118" s="36"/>
      <c r="M118" s="75"/>
      <c r="N118" s="164"/>
      <c r="O118" s="76"/>
      <c r="P118" s="165">
        <f>P119</f>
        <v>0</v>
      </c>
      <c r="Q118" s="76"/>
      <c r="R118" s="165">
        <f>R119</f>
        <v>0</v>
      </c>
      <c r="S118" s="76"/>
      <c r="T118" s="166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76</v>
      </c>
      <c r="AU118" s="14" t="s">
        <v>104</v>
      </c>
      <c r="BK118" s="167">
        <f>BK119</f>
        <v>0</v>
      </c>
    </row>
    <row r="119" spans="1:65" s="12" customFormat="1" ht="25.9" customHeight="1">
      <c r="B119" s="168"/>
      <c r="C119" s="169"/>
      <c r="D119" s="170" t="s">
        <v>76</v>
      </c>
      <c r="E119" s="171" t="s">
        <v>120</v>
      </c>
      <c r="F119" s="171" t="s">
        <v>121</v>
      </c>
      <c r="G119" s="169"/>
      <c r="H119" s="169"/>
      <c r="I119" s="172"/>
      <c r="J119" s="173">
        <f>BK119</f>
        <v>0</v>
      </c>
      <c r="K119" s="169"/>
      <c r="L119" s="174"/>
      <c r="M119" s="175"/>
      <c r="N119" s="176"/>
      <c r="O119" s="176"/>
      <c r="P119" s="177">
        <f>P120</f>
        <v>0</v>
      </c>
      <c r="Q119" s="176"/>
      <c r="R119" s="177">
        <f>R120</f>
        <v>0</v>
      </c>
      <c r="S119" s="176"/>
      <c r="T119" s="178">
        <f>T120</f>
        <v>0</v>
      </c>
      <c r="AR119" s="179" t="s">
        <v>85</v>
      </c>
      <c r="AT119" s="180" t="s">
        <v>76</v>
      </c>
      <c r="AU119" s="180" t="s">
        <v>77</v>
      </c>
      <c r="AY119" s="179" t="s">
        <v>122</v>
      </c>
      <c r="BK119" s="181">
        <f>BK120</f>
        <v>0</v>
      </c>
    </row>
    <row r="120" spans="1:65" s="12" customFormat="1" ht="22.9" customHeight="1">
      <c r="B120" s="168"/>
      <c r="C120" s="169"/>
      <c r="D120" s="170" t="s">
        <v>76</v>
      </c>
      <c r="E120" s="182" t="s">
        <v>85</v>
      </c>
      <c r="F120" s="182" t="s">
        <v>123</v>
      </c>
      <c r="G120" s="169"/>
      <c r="H120" s="169"/>
      <c r="I120" s="172"/>
      <c r="J120" s="183">
        <f>BK120</f>
        <v>0</v>
      </c>
      <c r="K120" s="169"/>
      <c r="L120" s="174"/>
      <c r="M120" s="175"/>
      <c r="N120" s="176"/>
      <c r="O120" s="176"/>
      <c r="P120" s="177">
        <f>SUM(P121:P130)</f>
        <v>0</v>
      </c>
      <c r="Q120" s="176"/>
      <c r="R120" s="177">
        <f>SUM(R121:R130)</f>
        <v>0</v>
      </c>
      <c r="S120" s="176"/>
      <c r="T120" s="178">
        <f>SUM(T121:T130)</f>
        <v>0</v>
      </c>
      <c r="AR120" s="179" t="s">
        <v>85</v>
      </c>
      <c r="AT120" s="180" t="s">
        <v>76</v>
      </c>
      <c r="AU120" s="180" t="s">
        <v>85</v>
      </c>
      <c r="AY120" s="179" t="s">
        <v>122</v>
      </c>
      <c r="BK120" s="181">
        <f>SUM(BK121:BK130)</f>
        <v>0</v>
      </c>
    </row>
    <row r="121" spans="1:65" s="2" customFormat="1" ht="33" customHeight="1">
      <c r="A121" s="31"/>
      <c r="B121" s="32"/>
      <c r="C121" s="184" t="s">
        <v>85</v>
      </c>
      <c r="D121" s="184" t="s">
        <v>124</v>
      </c>
      <c r="E121" s="185" t="s">
        <v>144</v>
      </c>
      <c r="F121" s="186" t="s">
        <v>145</v>
      </c>
      <c r="G121" s="187" t="s">
        <v>127</v>
      </c>
      <c r="H121" s="188">
        <v>5514.2</v>
      </c>
      <c r="I121" s="189"/>
      <c r="J121" s="190">
        <f t="shared" ref="J121:J130" si="0">ROUND(I121*H121,2)</f>
        <v>0</v>
      </c>
      <c r="K121" s="191"/>
      <c r="L121" s="36"/>
      <c r="M121" s="192" t="s">
        <v>1</v>
      </c>
      <c r="N121" s="193" t="s">
        <v>42</v>
      </c>
      <c r="O121" s="68"/>
      <c r="P121" s="194">
        <f t="shared" ref="P121:P130" si="1">O121*H121</f>
        <v>0</v>
      </c>
      <c r="Q121" s="194">
        <v>0</v>
      </c>
      <c r="R121" s="194">
        <f t="shared" ref="R121:R130" si="2">Q121*H121</f>
        <v>0</v>
      </c>
      <c r="S121" s="194">
        <v>0</v>
      </c>
      <c r="T121" s="195">
        <f t="shared" ref="T121:T130" si="3"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6" t="s">
        <v>128</v>
      </c>
      <c r="AT121" s="196" t="s">
        <v>124</v>
      </c>
      <c r="AU121" s="196" t="s">
        <v>87</v>
      </c>
      <c r="AY121" s="14" t="s">
        <v>122</v>
      </c>
      <c r="BE121" s="197">
        <f t="shared" ref="BE121:BE130" si="4">IF(N121="základní",J121,0)</f>
        <v>0</v>
      </c>
      <c r="BF121" s="197">
        <f t="shared" ref="BF121:BF130" si="5">IF(N121="snížená",J121,0)</f>
        <v>0</v>
      </c>
      <c r="BG121" s="197">
        <f t="shared" ref="BG121:BG130" si="6">IF(N121="zákl. přenesená",J121,0)</f>
        <v>0</v>
      </c>
      <c r="BH121" s="197">
        <f t="shared" ref="BH121:BH130" si="7">IF(N121="sníž. přenesená",J121,0)</f>
        <v>0</v>
      </c>
      <c r="BI121" s="197">
        <f t="shared" ref="BI121:BI130" si="8">IF(N121="nulová",J121,0)</f>
        <v>0</v>
      </c>
      <c r="BJ121" s="14" t="s">
        <v>85</v>
      </c>
      <c r="BK121" s="197">
        <f t="shared" ref="BK121:BK130" si="9">ROUND(I121*H121,2)</f>
        <v>0</v>
      </c>
      <c r="BL121" s="14" t="s">
        <v>128</v>
      </c>
      <c r="BM121" s="196" t="s">
        <v>87</v>
      </c>
    </row>
    <row r="122" spans="1:65" s="2" customFormat="1" ht="62.65" customHeight="1">
      <c r="A122" s="31"/>
      <c r="B122" s="32"/>
      <c r="C122" s="184" t="s">
        <v>87</v>
      </c>
      <c r="D122" s="184" t="s">
        <v>124</v>
      </c>
      <c r="E122" s="185" t="s">
        <v>146</v>
      </c>
      <c r="F122" s="186" t="s">
        <v>147</v>
      </c>
      <c r="G122" s="187" t="s">
        <v>127</v>
      </c>
      <c r="H122" s="188">
        <v>2607</v>
      </c>
      <c r="I122" s="189"/>
      <c r="J122" s="190">
        <f t="shared" si="0"/>
        <v>0</v>
      </c>
      <c r="K122" s="191"/>
      <c r="L122" s="36"/>
      <c r="M122" s="192" t="s">
        <v>1</v>
      </c>
      <c r="N122" s="193" t="s">
        <v>42</v>
      </c>
      <c r="O122" s="68"/>
      <c r="P122" s="194">
        <f t="shared" si="1"/>
        <v>0</v>
      </c>
      <c r="Q122" s="194">
        <v>0</v>
      </c>
      <c r="R122" s="194">
        <f t="shared" si="2"/>
        <v>0</v>
      </c>
      <c r="S122" s="194">
        <v>0</v>
      </c>
      <c r="T122" s="195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128</v>
      </c>
      <c r="AT122" s="196" t="s">
        <v>124</v>
      </c>
      <c r="AU122" s="196" t="s">
        <v>87</v>
      </c>
      <c r="AY122" s="14" t="s">
        <v>122</v>
      </c>
      <c r="BE122" s="197">
        <f t="shared" si="4"/>
        <v>0</v>
      </c>
      <c r="BF122" s="197">
        <f t="shared" si="5"/>
        <v>0</v>
      </c>
      <c r="BG122" s="197">
        <f t="shared" si="6"/>
        <v>0</v>
      </c>
      <c r="BH122" s="197">
        <f t="shared" si="7"/>
        <v>0</v>
      </c>
      <c r="BI122" s="197">
        <f t="shared" si="8"/>
        <v>0</v>
      </c>
      <c r="BJ122" s="14" t="s">
        <v>85</v>
      </c>
      <c r="BK122" s="197">
        <f t="shared" si="9"/>
        <v>0</v>
      </c>
      <c r="BL122" s="14" t="s">
        <v>128</v>
      </c>
      <c r="BM122" s="196" t="s">
        <v>128</v>
      </c>
    </row>
    <row r="123" spans="1:65" s="2" customFormat="1" ht="62.65" customHeight="1">
      <c r="A123" s="31"/>
      <c r="B123" s="32"/>
      <c r="C123" s="184" t="s">
        <v>131</v>
      </c>
      <c r="D123" s="184" t="s">
        <v>124</v>
      </c>
      <c r="E123" s="185" t="s">
        <v>129</v>
      </c>
      <c r="F123" s="186" t="s">
        <v>130</v>
      </c>
      <c r="G123" s="187" t="s">
        <v>127</v>
      </c>
      <c r="H123" s="188">
        <v>4527.5</v>
      </c>
      <c r="I123" s="189"/>
      <c r="J123" s="190">
        <f t="shared" si="0"/>
        <v>0</v>
      </c>
      <c r="K123" s="191"/>
      <c r="L123" s="36"/>
      <c r="M123" s="192" t="s">
        <v>1</v>
      </c>
      <c r="N123" s="193" t="s">
        <v>42</v>
      </c>
      <c r="O123" s="68"/>
      <c r="P123" s="194">
        <f t="shared" si="1"/>
        <v>0</v>
      </c>
      <c r="Q123" s="194">
        <v>0</v>
      </c>
      <c r="R123" s="194">
        <f t="shared" si="2"/>
        <v>0</v>
      </c>
      <c r="S123" s="194">
        <v>0</v>
      </c>
      <c r="T123" s="19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128</v>
      </c>
      <c r="AT123" s="196" t="s">
        <v>124</v>
      </c>
      <c r="AU123" s="196" t="s">
        <v>87</v>
      </c>
      <c r="AY123" s="14" t="s">
        <v>122</v>
      </c>
      <c r="BE123" s="197">
        <f t="shared" si="4"/>
        <v>0</v>
      </c>
      <c r="BF123" s="197">
        <f t="shared" si="5"/>
        <v>0</v>
      </c>
      <c r="BG123" s="197">
        <f t="shared" si="6"/>
        <v>0</v>
      </c>
      <c r="BH123" s="197">
        <f t="shared" si="7"/>
        <v>0</v>
      </c>
      <c r="BI123" s="197">
        <f t="shared" si="8"/>
        <v>0</v>
      </c>
      <c r="BJ123" s="14" t="s">
        <v>85</v>
      </c>
      <c r="BK123" s="197">
        <f t="shared" si="9"/>
        <v>0</v>
      </c>
      <c r="BL123" s="14" t="s">
        <v>128</v>
      </c>
      <c r="BM123" s="196" t="s">
        <v>135</v>
      </c>
    </row>
    <row r="124" spans="1:65" s="2" customFormat="1" ht="44.25" customHeight="1">
      <c r="A124" s="31"/>
      <c r="B124" s="32"/>
      <c r="C124" s="184" t="s">
        <v>128</v>
      </c>
      <c r="D124" s="184" t="s">
        <v>124</v>
      </c>
      <c r="E124" s="185" t="s">
        <v>148</v>
      </c>
      <c r="F124" s="186" t="s">
        <v>149</v>
      </c>
      <c r="G124" s="187" t="s">
        <v>127</v>
      </c>
      <c r="H124" s="188">
        <v>2607</v>
      </c>
      <c r="I124" s="189"/>
      <c r="J124" s="190">
        <f t="shared" si="0"/>
        <v>0</v>
      </c>
      <c r="K124" s="191"/>
      <c r="L124" s="36"/>
      <c r="M124" s="192" t="s">
        <v>1</v>
      </c>
      <c r="N124" s="193" t="s">
        <v>42</v>
      </c>
      <c r="O124" s="68"/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128</v>
      </c>
      <c r="AT124" s="196" t="s">
        <v>124</v>
      </c>
      <c r="AU124" s="196" t="s">
        <v>87</v>
      </c>
      <c r="AY124" s="14" t="s">
        <v>122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4" t="s">
        <v>85</v>
      </c>
      <c r="BK124" s="197">
        <f t="shared" si="9"/>
        <v>0</v>
      </c>
      <c r="BL124" s="14" t="s">
        <v>128</v>
      </c>
      <c r="BM124" s="196" t="s">
        <v>138</v>
      </c>
    </row>
    <row r="125" spans="1:65" s="2" customFormat="1" ht="44.25" customHeight="1">
      <c r="A125" s="31"/>
      <c r="B125" s="32"/>
      <c r="C125" s="184" t="s">
        <v>139</v>
      </c>
      <c r="D125" s="184" t="s">
        <v>124</v>
      </c>
      <c r="E125" s="185" t="s">
        <v>132</v>
      </c>
      <c r="F125" s="186" t="s">
        <v>133</v>
      </c>
      <c r="G125" s="187" t="s">
        <v>134</v>
      </c>
      <c r="H125" s="188">
        <v>8149.5</v>
      </c>
      <c r="I125" s="189"/>
      <c r="J125" s="190">
        <f t="shared" si="0"/>
        <v>0</v>
      </c>
      <c r="K125" s="191"/>
      <c r="L125" s="36"/>
      <c r="M125" s="192" t="s">
        <v>1</v>
      </c>
      <c r="N125" s="193" t="s">
        <v>42</v>
      </c>
      <c r="O125" s="68"/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128</v>
      </c>
      <c r="AT125" s="196" t="s">
        <v>124</v>
      </c>
      <c r="AU125" s="196" t="s">
        <v>87</v>
      </c>
      <c r="AY125" s="14" t="s">
        <v>122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85</v>
      </c>
      <c r="BK125" s="197">
        <f t="shared" si="9"/>
        <v>0</v>
      </c>
      <c r="BL125" s="14" t="s">
        <v>128</v>
      </c>
      <c r="BM125" s="196" t="s">
        <v>142</v>
      </c>
    </row>
    <row r="126" spans="1:65" s="2" customFormat="1" ht="37.9" customHeight="1">
      <c r="A126" s="31"/>
      <c r="B126" s="32"/>
      <c r="C126" s="184" t="s">
        <v>135</v>
      </c>
      <c r="D126" s="184" t="s">
        <v>124</v>
      </c>
      <c r="E126" s="185" t="s">
        <v>136</v>
      </c>
      <c r="F126" s="186" t="s">
        <v>137</v>
      </c>
      <c r="G126" s="187" t="s">
        <v>127</v>
      </c>
      <c r="H126" s="188">
        <v>4527.5</v>
      </c>
      <c r="I126" s="189"/>
      <c r="J126" s="190">
        <f t="shared" si="0"/>
        <v>0</v>
      </c>
      <c r="K126" s="191"/>
      <c r="L126" s="36"/>
      <c r="M126" s="192" t="s">
        <v>1</v>
      </c>
      <c r="N126" s="193" t="s">
        <v>42</v>
      </c>
      <c r="O126" s="68"/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128</v>
      </c>
      <c r="AT126" s="196" t="s">
        <v>124</v>
      </c>
      <c r="AU126" s="196" t="s">
        <v>87</v>
      </c>
      <c r="AY126" s="14" t="s">
        <v>122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85</v>
      </c>
      <c r="BK126" s="197">
        <f t="shared" si="9"/>
        <v>0</v>
      </c>
      <c r="BL126" s="14" t="s">
        <v>128</v>
      </c>
      <c r="BM126" s="196" t="s">
        <v>150</v>
      </c>
    </row>
    <row r="127" spans="1:65" s="2" customFormat="1" ht="44.25" customHeight="1">
      <c r="A127" s="31"/>
      <c r="B127" s="32"/>
      <c r="C127" s="184" t="s">
        <v>151</v>
      </c>
      <c r="D127" s="184" t="s">
        <v>124</v>
      </c>
      <c r="E127" s="185" t="s">
        <v>140</v>
      </c>
      <c r="F127" s="186" t="s">
        <v>141</v>
      </c>
      <c r="G127" s="187" t="s">
        <v>127</v>
      </c>
      <c r="H127" s="188">
        <v>986.7</v>
      </c>
      <c r="I127" s="189"/>
      <c r="J127" s="190">
        <f t="shared" si="0"/>
        <v>0</v>
      </c>
      <c r="K127" s="191"/>
      <c r="L127" s="36"/>
      <c r="M127" s="192" t="s">
        <v>1</v>
      </c>
      <c r="N127" s="193" t="s">
        <v>42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128</v>
      </c>
      <c r="AT127" s="196" t="s">
        <v>124</v>
      </c>
      <c r="AU127" s="196" t="s">
        <v>87</v>
      </c>
      <c r="AY127" s="14" t="s">
        <v>122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85</v>
      </c>
      <c r="BK127" s="197">
        <f t="shared" si="9"/>
        <v>0</v>
      </c>
      <c r="BL127" s="14" t="s">
        <v>128</v>
      </c>
      <c r="BM127" s="196" t="s">
        <v>152</v>
      </c>
    </row>
    <row r="128" spans="1:65" s="2" customFormat="1" ht="49.15" customHeight="1">
      <c r="A128" s="31"/>
      <c r="B128" s="32"/>
      <c r="C128" s="184" t="s">
        <v>138</v>
      </c>
      <c r="D128" s="184" t="s">
        <v>124</v>
      </c>
      <c r="E128" s="185" t="s">
        <v>153</v>
      </c>
      <c r="F128" s="186" t="s">
        <v>154</v>
      </c>
      <c r="G128" s="187" t="s">
        <v>155</v>
      </c>
      <c r="H128" s="188">
        <v>3332.1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42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128</v>
      </c>
      <c r="AT128" s="196" t="s">
        <v>124</v>
      </c>
      <c r="AU128" s="196" t="s">
        <v>87</v>
      </c>
      <c r="AY128" s="14" t="s">
        <v>122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85</v>
      </c>
      <c r="BK128" s="197">
        <f t="shared" si="9"/>
        <v>0</v>
      </c>
      <c r="BL128" s="14" t="s">
        <v>128</v>
      </c>
      <c r="BM128" s="196" t="s">
        <v>156</v>
      </c>
    </row>
    <row r="129" spans="1:65" s="2" customFormat="1" ht="37.9" customHeight="1">
      <c r="A129" s="31"/>
      <c r="B129" s="32"/>
      <c r="C129" s="184" t="s">
        <v>157</v>
      </c>
      <c r="D129" s="184" t="s">
        <v>124</v>
      </c>
      <c r="E129" s="185" t="s">
        <v>158</v>
      </c>
      <c r="F129" s="186" t="s">
        <v>159</v>
      </c>
      <c r="G129" s="187" t="s">
        <v>155</v>
      </c>
      <c r="H129" s="188">
        <v>2100.1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42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128</v>
      </c>
      <c r="AT129" s="196" t="s">
        <v>124</v>
      </c>
      <c r="AU129" s="196" t="s">
        <v>87</v>
      </c>
      <c r="AY129" s="14" t="s">
        <v>122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85</v>
      </c>
      <c r="BK129" s="197">
        <f t="shared" si="9"/>
        <v>0</v>
      </c>
      <c r="BL129" s="14" t="s">
        <v>128</v>
      </c>
      <c r="BM129" s="196" t="s">
        <v>160</v>
      </c>
    </row>
    <row r="130" spans="1:65" s="2" customFormat="1" ht="16.5" customHeight="1">
      <c r="A130" s="31"/>
      <c r="B130" s="32"/>
      <c r="C130" s="203" t="s">
        <v>142</v>
      </c>
      <c r="D130" s="203" t="s">
        <v>161</v>
      </c>
      <c r="E130" s="204" t="s">
        <v>162</v>
      </c>
      <c r="F130" s="205" t="s">
        <v>163</v>
      </c>
      <c r="G130" s="206" t="s">
        <v>164</v>
      </c>
      <c r="H130" s="207">
        <v>31.501999999999999</v>
      </c>
      <c r="I130" s="208"/>
      <c r="J130" s="209">
        <f t="shared" si="0"/>
        <v>0</v>
      </c>
      <c r="K130" s="210"/>
      <c r="L130" s="211"/>
      <c r="M130" s="212" t="s">
        <v>1</v>
      </c>
      <c r="N130" s="213" t="s">
        <v>42</v>
      </c>
      <c r="O130" s="200"/>
      <c r="P130" s="201">
        <f t="shared" si="1"/>
        <v>0</v>
      </c>
      <c r="Q130" s="201">
        <v>0</v>
      </c>
      <c r="R130" s="201">
        <f t="shared" si="2"/>
        <v>0</v>
      </c>
      <c r="S130" s="201">
        <v>0</v>
      </c>
      <c r="T130" s="202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138</v>
      </c>
      <c r="AT130" s="196" t="s">
        <v>161</v>
      </c>
      <c r="AU130" s="196" t="s">
        <v>87</v>
      </c>
      <c r="AY130" s="14" t="s">
        <v>122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85</v>
      </c>
      <c r="BK130" s="197">
        <f t="shared" si="9"/>
        <v>0</v>
      </c>
      <c r="BL130" s="14" t="s">
        <v>128</v>
      </c>
      <c r="BM130" s="196" t="s">
        <v>165</v>
      </c>
    </row>
    <row r="131" spans="1:65" s="2" customFormat="1" ht="6.95" customHeight="1">
      <c r="A131" s="31"/>
      <c r="B131" s="51"/>
      <c r="C131" s="52"/>
      <c r="D131" s="52"/>
      <c r="E131" s="52"/>
      <c r="F131" s="52"/>
      <c r="G131" s="52"/>
      <c r="H131" s="52"/>
      <c r="I131" s="52"/>
      <c r="J131" s="52"/>
      <c r="K131" s="52"/>
      <c r="L131" s="36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sheetProtection algorithmName="SHA-512" hashValue="20W4JrRxg4+woC3Ovn7iU+LMhtmf9pe5SZD6FhHPkz6N5YsxNPjK/49KT+LrXflxjrXgyvuA+VefAkkpnbeCTQ==" saltValue="CeGJOls4Z3ObpP1RvFJ+wMzryVNTu3jsKXD1UMmijeV1N/XlV0cbO84FUNBtOLeSdyGqhdwcgUYbXoHJ4Zx9KA==" spinCount="100000" sheet="1" objects="1" scenarios="1" formatColumns="0" formatRows="0" autoFilter="0"/>
  <autoFilter ref="C117:K130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3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93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4.95" customHeight="1">
      <c r="B4" s="17"/>
      <c r="D4" s="107" t="s">
        <v>97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5" t="str">
        <f>'Rekapitulace stavby'!K6</f>
        <v>Kunčinský potok, Moravská Třebová - nánosy, oprava koryta</v>
      </c>
      <c r="F7" s="266"/>
      <c r="G7" s="266"/>
      <c r="H7" s="266"/>
      <c r="L7" s="17"/>
    </row>
    <row r="8" spans="1:46" s="2" customFormat="1" ht="12" customHeight="1">
      <c r="A8" s="31"/>
      <c r="B8" s="36"/>
      <c r="C8" s="31"/>
      <c r="D8" s="109" t="s">
        <v>98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7" t="s">
        <v>166</v>
      </c>
      <c r="F9" s="268"/>
      <c r="G9" s="268"/>
      <c r="H9" s="26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13. 3. 2023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70890013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Povodí Moravy, s.p.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CZ70890013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9" t="str">
        <f>'Rekapitulace stavby'!E14</f>
        <v>Vyplň údaj</v>
      </c>
      <c r="F18" s="270"/>
      <c r="G18" s="270"/>
      <c r="H18" s="27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71" t="s">
        <v>1</v>
      </c>
      <c r="F27" s="271"/>
      <c r="G27" s="271"/>
      <c r="H27" s="27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41</v>
      </c>
      <c r="E33" s="109" t="s">
        <v>42</v>
      </c>
      <c r="F33" s="120">
        <f>ROUND((SUM(BE120:BE136)),  2)</f>
        <v>0</v>
      </c>
      <c r="G33" s="31"/>
      <c r="H33" s="31"/>
      <c r="I33" s="121">
        <v>0.21</v>
      </c>
      <c r="J33" s="120">
        <f>ROUND(((SUM(BE120:BE136))*I33),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43</v>
      </c>
      <c r="F34" s="120">
        <f>ROUND((SUM(BF120:BF136)),  2)</f>
        <v>0</v>
      </c>
      <c r="G34" s="31"/>
      <c r="H34" s="31"/>
      <c r="I34" s="121">
        <v>0.15</v>
      </c>
      <c r="J34" s="120">
        <f>ROUND(((SUM(BF120:BF136))*I34),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44</v>
      </c>
      <c r="F35" s="120">
        <f>ROUND((SUM(BG120:BG136)),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45</v>
      </c>
      <c r="F36" s="120">
        <f>ROUND((SUM(BH120:BH136)),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46</v>
      </c>
      <c r="F37" s="120">
        <f>ROUND((SUM(BI120:BI136)),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2" t="str">
        <f>E7</f>
        <v>Kunčinský potok, Moravská Třebová - nánosy, oprava koryta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4" t="str">
        <f>E9</f>
        <v>Objekt4 - SO 03 Oprava opevnění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13. 3. 2023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Povodí Moravy, s.p.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101</v>
      </c>
      <c r="D94" s="141"/>
      <c r="E94" s="141"/>
      <c r="F94" s="141"/>
      <c r="G94" s="141"/>
      <c r="H94" s="141"/>
      <c r="I94" s="141"/>
      <c r="J94" s="142" t="s">
        <v>102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103</v>
      </c>
      <c r="D96" s="33"/>
      <c r="E96" s="33"/>
      <c r="F96" s="33"/>
      <c r="G96" s="33"/>
      <c r="H96" s="33"/>
      <c r="I96" s="33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104</v>
      </c>
    </row>
    <row r="97" spans="1:31" s="9" customFormat="1" ht="24.95" customHeight="1">
      <c r="B97" s="144"/>
      <c r="C97" s="145"/>
      <c r="D97" s="146" t="s">
        <v>105</v>
      </c>
      <c r="E97" s="147"/>
      <c r="F97" s="147"/>
      <c r="G97" s="147"/>
      <c r="H97" s="147"/>
      <c r="I97" s="147"/>
      <c r="J97" s="148">
        <f>J121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106</v>
      </c>
      <c r="E98" s="153"/>
      <c r="F98" s="153"/>
      <c r="G98" s="153"/>
      <c r="H98" s="153"/>
      <c r="I98" s="153"/>
      <c r="J98" s="154">
        <f>J122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167</v>
      </c>
      <c r="E99" s="153"/>
      <c r="F99" s="153"/>
      <c r="G99" s="153"/>
      <c r="H99" s="153"/>
      <c r="I99" s="153"/>
      <c r="J99" s="154">
        <f>J131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168</v>
      </c>
      <c r="E100" s="153"/>
      <c r="F100" s="153"/>
      <c r="G100" s="153"/>
      <c r="H100" s="153"/>
      <c r="I100" s="153"/>
      <c r="J100" s="154">
        <f>J134</f>
        <v>0</v>
      </c>
      <c r="K100" s="151"/>
      <c r="L100" s="155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107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72" t="str">
        <f>E7</f>
        <v>Kunčinský potok, Moravská Třebová - nánosy, oprava koryta</v>
      </c>
      <c r="F110" s="273"/>
      <c r="G110" s="273"/>
      <c r="H110" s="27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98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24" t="str">
        <f>E9</f>
        <v>Objekt4 - SO 03 Oprava opevnění</v>
      </c>
      <c r="F112" s="274"/>
      <c r="G112" s="274"/>
      <c r="H112" s="274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 xml:space="preserve"> </v>
      </c>
      <c r="G114" s="33"/>
      <c r="H114" s="33"/>
      <c r="I114" s="26" t="s">
        <v>22</v>
      </c>
      <c r="J114" s="63" t="str">
        <f>IF(J12="","",J12)</f>
        <v>13. 3. 2023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24</v>
      </c>
      <c r="D116" s="33"/>
      <c r="E116" s="33"/>
      <c r="F116" s="24" t="str">
        <f>E15</f>
        <v>Povodí Moravy, s.p.</v>
      </c>
      <c r="G116" s="33"/>
      <c r="H116" s="33"/>
      <c r="I116" s="26" t="s">
        <v>32</v>
      </c>
      <c r="J116" s="29" t="str">
        <f>E21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30</v>
      </c>
      <c r="D117" s="33"/>
      <c r="E117" s="33"/>
      <c r="F117" s="24" t="str">
        <f>IF(E18="","",E18)</f>
        <v>Vyplň údaj</v>
      </c>
      <c r="G117" s="33"/>
      <c r="H117" s="33"/>
      <c r="I117" s="26" t="s">
        <v>35</v>
      </c>
      <c r="J117" s="29" t="str">
        <f>E24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56"/>
      <c r="B119" s="157"/>
      <c r="C119" s="158" t="s">
        <v>108</v>
      </c>
      <c r="D119" s="159" t="s">
        <v>62</v>
      </c>
      <c r="E119" s="159" t="s">
        <v>58</v>
      </c>
      <c r="F119" s="159" t="s">
        <v>59</v>
      </c>
      <c r="G119" s="159" t="s">
        <v>109</v>
      </c>
      <c r="H119" s="159" t="s">
        <v>110</v>
      </c>
      <c r="I119" s="159" t="s">
        <v>111</v>
      </c>
      <c r="J119" s="160" t="s">
        <v>102</v>
      </c>
      <c r="K119" s="161" t="s">
        <v>112</v>
      </c>
      <c r="L119" s="162"/>
      <c r="M119" s="72" t="s">
        <v>1</v>
      </c>
      <c r="N119" s="73" t="s">
        <v>41</v>
      </c>
      <c r="O119" s="73" t="s">
        <v>113</v>
      </c>
      <c r="P119" s="73" t="s">
        <v>114</v>
      </c>
      <c r="Q119" s="73" t="s">
        <v>115</v>
      </c>
      <c r="R119" s="73" t="s">
        <v>116</v>
      </c>
      <c r="S119" s="73" t="s">
        <v>117</v>
      </c>
      <c r="T119" s="74" t="s">
        <v>118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pans="1:65" s="2" customFormat="1" ht="22.9" customHeight="1">
      <c r="A120" s="31"/>
      <c r="B120" s="32"/>
      <c r="C120" s="79" t="s">
        <v>119</v>
      </c>
      <c r="D120" s="33"/>
      <c r="E120" s="33"/>
      <c r="F120" s="33"/>
      <c r="G120" s="33"/>
      <c r="H120" s="33"/>
      <c r="I120" s="33"/>
      <c r="J120" s="163">
        <f>BK120</f>
        <v>0</v>
      </c>
      <c r="K120" s="33"/>
      <c r="L120" s="36"/>
      <c r="M120" s="75"/>
      <c r="N120" s="164"/>
      <c r="O120" s="76"/>
      <c r="P120" s="165">
        <f>P121</f>
        <v>0</v>
      </c>
      <c r="Q120" s="76"/>
      <c r="R120" s="165">
        <f>R121</f>
        <v>2224.9336800000001</v>
      </c>
      <c r="S120" s="76"/>
      <c r="T120" s="166">
        <f>T121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76</v>
      </c>
      <c r="AU120" s="14" t="s">
        <v>104</v>
      </c>
      <c r="BK120" s="167">
        <f>BK121</f>
        <v>0</v>
      </c>
    </row>
    <row r="121" spans="1:65" s="12" customFormat="1" ht="25.9" customHeight="1">
      <c r="B121" s="168"/>
      <c r="C121" s="169"/>
      <c r="D121" s="170" t="s">
        <v>76</v>
      </c>
      <c r="E121" s="171" t="s">
        <v>120</v>
      </c>
      <c r="F121" s="171" t="s">
        <v>121</v>
      </c>
      <c r="G121" s="169"/>
      <c r="H121" s="169"/>
      <c r="I121" s="172"/>
      <c r="J121" s="173">
        <f>BK121</f>
        <v>0</v>
      </c>
      <c r="K121" s="169"/>
      <c r="L121" s="174"/>
      <c r="M121" s="175"/>
      <c r="N121" s="176"/>
      <c r="O121" s="176"/>
      <c r="P121" s="177">
        <f>P122+P131+P134</f>
        <v>0</v>
      </c>
      <c r="Q121" s="176"/>
      <c r="R121" s="177">
        <f>R122+R131+R134</f>
        <v>2224.9336800000001</v>
      </c>
      <c r="S121" s="176"/>
      <c r="T121" s="178">
        <f>T122+T131+T134</f>
        <v>0</v>
      </c>
      <c r="AR121" s="179" t="s">
        <v>85</v>
      </c>
      <c r="AT121" s="180" t="s">
        <v>76</v>
      </c>
      <c r="AU121" s="180" t="s">
        <v>77</v>
      </c>
      <c r="AY121" s="179" t="s">
        <v>122</v>
      </c>
      <c r="BK121" s="181">
        <f>BK122+BK131+BK134</f>
        <v>0</v>
      </c>
    </row>
    <row r="122" spans="1:65" s="12" customFormat="1" ht="22.9" customHeight="1">
      <c r="B122" s="168"/>
      <c r="C122" s="169"/>
      <c r="D122" s="170" t="s">
        <v>76</v>
      </c>
      <c r="E122" s="182" t="s">
        <v>85</v>
      </c>
      <c r="F122" s="182" t="s">
        <v>123</v>
      </c>
      <c r="G122" s="169"/>
      <c r="H122" s="169"/>
      <c r="I122" s="172"/>
      <c r="J122" s="183">
        <f>BK122</f>
        <v>0</v>
      </c>
      <c r="K122" s="169"/>
      <c r="L122" s="174"/>
      <c r="M122" s="175"/>
      <c r="N122" s="176"/>
      <c r="O122" s="176"/>
      <c r="P122" s="177">
        <f>SUM(P123:P130)</f>
        <v>0</v>
      </c>
      <c r="Q122" s="176"/>
      <c r="R122" s="177">
        <f>SUM(R123:R130)</f>
        <v>0</v>
      </c>
      <c r="S122" s="176"/>
      <c r="T122" s="178">
        <f>SUM(T123:T130)</f>
        <v>0</v>
      </c>
      <c r="AR122" s="179" t="s">
        <v>85</v>
      </c>
      <c r="AT122" s="180" t="s">
        <v>76</v>
      </c>
      <c r="AU122" s="180" t="s">
        <v>85</v>
      </c>
      <c r="AY122" s="179" t="s">
        <v>122</v>
      </c>
      <c r="BK122" s="181">
        <f>SUM(BK123:BK130)</f>
        <v>0</v>
      </c>
    </row>
    <row r="123" spans="1:65" s="2" customFormat="1" ht="33" customHeight="1">
      <c r="A123" s="31"/>
      <c r="B123" s="32"/>
      <c r="C123" s="184" t="s">
        <v>85</v>
      </c>
      <c r="D123" s="184" t="s">
        <v>124</v>
      </c>
      <c r="E123" s="185" t="s">
        <v>125</v>
      </c>
      <c r="F123" s="186" t="s">
        <v>126</v>
      </c>
      <c r="G123" s="187" t="s">
        <v>127</v>
      </c>
      <c r="H123" s="188">
        <v>1417.9</v>
      </c>
      <c r="I123" s="189"/>
      <c r="J123" s="190">
        <f t="shared" ref="J123:J130" si="0">ROUND(I123*H123,2)</f>
        <v>0</v>
      </c>
      <c r="K123" s="191"/>
      <c r="L123" s="36"/>
      <c r="M123" s="192" t="s">
        <v>1</v>
      </c>
      <c r="N123" s="193" t="s">
        <v>42</v>
      </c>
      <c r="O123" s="68"/>
      <c r="P123" s="194">
        <f t="shared" ref="P123:P130" si="1">O123*H123</f>
        <v>0</v>
      </c>
      <c r="Q123" s="194">
        <v>0</v>
      </c>
      <c r="R123" s="194">
        <f t="shared" ref="R123:R130" si="2">Q123*H123</f>
        <v>0</v>
      </c>
      <c r="S123" s="194">
        <v>0</v>
      </c>
      <c r="T123" s="195">
        <f t="shared" ref="T123:T130" si="3"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128</v>
      </c>
      <c r="AT123" s="196" t="s">
        <v>124</v>
      </c>
      <c r="AU123" s="196" t="s">
        <v>87</v>
      </c>
      <c r="AY123" s="14" t="s">
        <v>122</v>
      </c>
      <c r="BE123" s="197">
        <f t="shared" ref="BE123:BE130" si="4">IF(N123="základní",J123,0)</f>
        <v>0</v>
      </c>
      <c r="BF123" s="197">
        <f t="shared" ref="BF123:BF130" si="5">IF(N123="snížená",J123,0)</f>
        <v>0</v>
      </c>
      <c r="BG123" s="197">
        <f t="shared" ref="BG123:BG130" si="6">IF(N123="zákl. přenesená",J123,0)</f>
        <v>0</v>
      </c>
      <c r="BH123" s="197">
        <f t="shared" ref="BH123:BH130" si="7">IF(N123="sníž. přenesená",J123,0)</f>
        <v>0</v>
      </c>
      <c r="BI123" s="197">
        <f t="shared" ref="BI123:BI130" si="8">IF(N123="nulová",J123,0)</f>
        <v>0</v>
      </c>
      <c r="BJ123" s="14" t="s">
        <v>85</v>
      </c>
      <c r="BK123" s="197">
        <f t="shared" ref="BK123:BK130" si="9">ROUND(I123*H123,2)</f>
        <v>0</v>
      </c>
      <c r="BL123" s="14" t="s">
        <v>128</v>
      </c>
      <c r="BM123" s="196" t="s">
        <v>87</v>
      </c>
    </row>
    <row r="124" spans="1:65" s="2" customFormat="1" ht="62.65" customHeight="1">
      <c r="A124" s="31"/>
      <c r="B124" s="32"/>
      <c r="C124" s="184" t="s">
        <v>87</v>
      </c>
      <c r="D124" s="184" t="s">
        <v>124</v>
      </c>
      <c r="E124" s="185" t="s">
        <v>129</v>
      </c>
      <c r="F124" s="186" t="s">
        <v>130</v>
      </c>
      <c r="G124" s="187" t="s">
        <v>127</v>
      </c>
      <c r="H124" s="188">
        <v>1129.7</v>
      </c>
      <c r="I124" s="189"/>
      <c r="J124" s="190">
        <f t="shared" si="0"/>
        <v>0</v>
      </c>
      <c r="K124" s="191"/>
      <c r="L124" s="36"/>
      <c r="M124" s="192" t="s">
        <v>1</v>
      </c>
      <c r="N124" s="193" t="s">
        <v>42</v>
      </c>
      <c r="O124" s="68"/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128</v>
      </c>
      <c r="AT124" s="196" t="s">
        <v>124</v>
      </c>
      <c r="AU124" s="196" t="s">
        <v>87</v>
      </c>
      <c r="AY124" s="14" t="s">
        <v>122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4" t="s">
        <v>85</v>
      </c>
      <c r="BK124" s="197">
        <f t="shared" si="9"/>
        <v>0</v>
      </c>
      <c r="BL124" s="14" t="s">
        <v>128</v>
      </c>
      <c r="BM124" s="196" t="s">
        <v>128</v>
      </c>
    </row>
    <row r="125" spans="1:65" s="2" customFormat="1" ht="44.25" customHeight="1">
      <c r="A125" s="31"/>
      <c r="B125" s="32"/>
      <c r="C125" s="184" t="s">
        <v>131</v>
      </c>
      <c r="D125" s="184" t="s">
        <v>124</v>
      </c>
      <c r="E125" s="185" t="s">
        <v>132</v>
      </c>
      <c r="F125" s="186" t="s">
        <v>133</v>
      </c>
      <c r="G125" s="187" t="s">
        <v>134</v>
      </c>
      <c r="H125" s="188">
        <v>2033.46</v>
      </c>
      <c r="I125" s="189"/>
      <c r="J125" s="190">
        <f t="shared" si="0"/>
        <v>0</v>
      </c>
      <c r="K125" s="191"/>
      <c r="L125" s="36"/>
      <c r="M125" s="192" t="s">
        <v>1</v>
      </c>
      <c r="N125" s="193" t="s">
        <v>42</v>
      </c>
      <c r="O125" s="68"/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128</v>
      </c>
      <c r="AT125" s="196" t="s">
        <v>124</v>
      </c>
      <c r="AU125" s="196" t="s">
        <v>87</v>
      </c>
      <c r="AY125" s="14" t="s">
        <v>122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85</v>
      </c>
      <c r="BK125" s="197">
        <f t="shared" si="9"/>
        <v>0</v>
      </c>
      <c r="BL125" s="14" t="s">
        <v>128</v>
      </c>
      <c r="BM125" s="196" t="s">
        <v>135</v>
      </c>
    </row>
    <row r="126" spans="1:65" s="2" customFormat="1" ht="37.9" customHeight="1">
      <c r="A126" s="31"/>
      <c r="B126" s="32"/>
      <c r="C126" s="184" t="s">
        <v>128</v>
      </c>
      <c r="D126" s="184" t="s">
        <v>124</v>
      </c>
      <c r="E126" s="185" t="s">
        <v>136</v>
      </c>
      <c r="F126" s="186" t="s">
        <v>137</v>
      </c>
      <c r="G126" s="187" t="s">
        <v>127</v>
      </c>
      <c r="H126" s="188">
        <v>1129.7</v>
      </c>
      <c r="I126" s="189"/>
      <c r="J126" s="190">
        <f t="shared" si="0"/>
        <v>0</v>
      </c>
      <c r="K126" s="191"/>
      <c r="L126" s="36"/>
      <c r="M126" s="192" t="s">
        <v>1</v>
      </c>
      <c r="N126" s="193" t="s">
        <v>42</v>
      </c>
      <c r="O126" s="68"/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128</v>
      </c>
      <c r="AT126" s="196" t="s">
        <v>124</v>
      </c>
      <c r="AU126" s="196" t="s">
        <v>87</v>
      </c>
      <c r="AY126" s="14" t="s">
        <v>122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85</v>
      </c>
      <c r="BK126" s="197">
        <f t="shared" si="9"/>
        <v>0</v>
      </c>
      <c r="BL126" s="14" t="s">
        <v>128</v>
      </c>
      <c r="BM126" s="196" t="s">
        <v>138</v>
      </c>
    </row>
    <row r="127" spans="1:65" s="2" customFormat="1" ht="44.25" customHeight="1">
      <c r="A127" s="31"/>
      <c r="B127" s="32"/>
      <c r="C127" s="184" t="s">
        <v>139</v>
      </c>
      <c r="D127" s="184" t="s">
        <v>124</v>
      </c>
      <c r="E127" s="185" t="s">
        <v>140</v>
      </c>
      <c r="F127" s="186" t="s">
        <v>141</v>
      </c>
      <c r="G127" s="187" t="s">
        <v>127</v>
      </c>
      <c r="H127" s="188">
        <v>288.2</v>
      </c>
      <c r="I127" s="189"/>
      <c r="J127" s="190">
        <f t="shared" si="0"/>
        <v>0</v>
      </c>
      <c r="K127" s="191"/>
      <c r="L127" s="36"/>
      <c r="M127" s="192" t="s">
        <v>1</v>
      </c>
      <c r="N127" s="193" t="s">
        <v>42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128</v>
      </c>
      <c r="AT127" s="196" t="s">
        <v>124</v>
      </c>
      <c r="AU127" s="196" t="s">
        <v>87</v>
      </c>
      <c r="AY127" s="14" t="s">
        <v>122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85</v>
      </c>
      <c r="BK127" s="197">
        <f t="shared" si="9"/>
        <v>0</v>
      </c>
      <c r="BL127" s="14" t="s">
        <v>128</v>
      </c>
      <c r="BM127" s="196" t="s">
        <v>142</v>
      </c>
    </row>
    <row r="128" spans="1:65" s="2" customFormat="1" ht="16.5" customHeight="1">
      <c r="A128" s="31"/>
      <c r="B128" s="32"/>
      <c r="C128" s="203" t="s">
        <v>135</v>
      </c>
      <c r="D128" s="203" t="s">
        <v>161</v>
      </c>
      <c r="E128" s="204" t="s">
        <v>162</v>
      </c>
      <c r="F128" s="205" t="s">
        <v>163</v>
      </c>
      <c r="G128" s="206" t="s">
        <v>164</v>
      </c>
      <c r="H128" s="207">
        <v>98.138999999999996</v>
      </c>
      <c r="I128" s="208"/>
      <c r="J128" s="209">
        <f t="shared" si="0"/>
        <v>0</v>
      </c>
      <c r="K128" s="210"/>
      <c r="L128" s="211"/>
      <c r="M128" s="214" t="s">
        <v>1</v>
      </c>
      <c r="N128" s="215" t="s">
        <v>42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138</v>
      </c>
      <c r="AT128" s="196" t="s">
        <v>161</v>
      </c>
      <c r="AU128" s="196" t="s">
        <v>87</v>
      </c>
      <c r="AY128" s="14" t="s">
        <v>122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85</v>
      </c>
      <c r="BK128" s="197">
        <f t="shared" si="9"/>
        <v>0</v>
      </c>
      <c r="BL128" s="14" t="s">
        <v>128</v>
      </c>
      <c r="BM128" s="196" t="s">
        <v>150</v>
      </c>
    </row>
    <row r="129" spans="1:65" s="2" customFormat="1" ht="37.9" customHeight="1">
      <c r="A129" s="31"/>
      <c r="B129" s="32"/>
      <c r="C129" s="184" t="s">
        <v>151</v>
      </c>
      <c r="D129" s="184" t="s">
        <v>124</v>
      </c>
      <c r="E129" s="185" t="s">
        <v>158</v>
      </c>
      <c r="F129" s="186" t="s">
        <v>159</v>
      </c>
      <c r="G129" s="187" t="s">
        <v>155</v>
      </c>
      <c r="H129" s="188">
        <v>6542.6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42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128</v>
      </c>
      <c r="AT129" s="196" t="s">
        <v>124</v>
      </c>
      <c r="AU129" s="196" t="s">
        <v>87</v>
      </c>
      <c r="AY129" s="14" t="s">
        <v>122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85</v>
      </c>
      <c r="BK129" s="197">
        <f t="shared" si="9"/>
        <v>0</v>
      </c>
      <c r="BL129" s="14" t="s">
        <v>128</v>
      </c>
      <c r="BM129" s="196" t="s">
        <v>152</v>
      </c>
    </row>
    <row r="130" spans="1:65" s="2" customFormat="1" ht="49.15" customHeight="1">
      <c r="A130" s="31"/>
      <c r="B130" s="32"/>
      <c r="C130" s="184" t="s">
        <v>138</v>
      </c>
      <c r="D130" s="184" t="s">
        <v>124</v>
      </c>
      <c r="E130" s="185" t="s">
        <v>153</v>
      </c>
      <c r="F130" s="186" t="s">
        <v>154</v>
      </c>
      <c r="G130" s="187" t="s">
        <v>155</v>
      </c>
      <c r="H130" s="188">
        <v>6542.5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42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128</v>
      </c>
      <c r="AT130" s="196" t="s">
        <v>124</v>
      </c>
      <c r="AU130" s="196" t="s">
        <v>87</v>
      </c>
      <c r="AY130" s="14" t="s">
        <v>122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85</v>
      </c>
      <c r="BK130" s="197">
        <f t="shared" si="9"/>
        <v>0</v>
      </c>
      <c r="BL130" s="14" t="s">
        <v>128</v>
      </c>
      <c r="BM130" s="196" t="s">
        <v>156</v>
      </c>
    </row>
    <row r="131" spans="1:65" s="12" customFormat="1" ht="22.9" customHeight="1">
      <c r="B131" s="168"/>
      <c r="C131" s="169"/>
      <c r="D131" s="170" t="s">
        <v>76</v>
      </c>
      <c r="E131" s="182" t="s">
        <v>128</v>
      </c>
      <c r="F131" s="182" t="s">
        <v>169</v>
      </c>
      <c r="G131" s="169"/>
      <c r="H131" s="169"/>
      <c r="I131" s="172"/>
      <c r="J131" s="183">
        <f>BK131</f>
        <v>0</v>
      </c>
      <c r="K131" s="169"/>
      <c r="L131" s="174"/>
      <c r="M131" s="175"/>
      <c r="N131" s="176"/>
      <c r="O131" s="176"/>
      <c r="P131" s="177">
        <f>SUM(P132:P133)</f>
        <v>0</v>
      </c>
      <c r="Q131" s="176"/>
      <c r="R131" s="177">
        <f>SUM(R132:R133)</f>
        <v>2224.9336800000001</v>
      </c>
      <c r="S131" s="176"/>
      <c r="T131" s="178">
        <f>SUM(T132:T133)</f>
        <v>0</v>
      </c>
      <c r="AR131" s="179" t="s">
        <v>85</v>
      </c>
      <c r="AT131" s="180" t="s">
        <v>76</v>
      </c>
      <c r="AU131" s="180" t="s">
        <v>85</v>
      </c>
      <c r="AY131" s="179" t="s">
        <v>122</v>
      </c>
      <c r="BK131" s="181">
        <f>SUM(BK132:BK133)</f>
        <v>0</v>
      </c>
    </row>
    <row r="132" spans="1:65" s="2" customFormat="1" ht="33" customHeight="1">
      <c r="A132" s="31"/>
      <c r="B132" s="32"/>
      <c r="C132" s="184" t="s">
        <v>157</v>
      </c>
      <c r="D132" s="184" t="s">
        <v>124</v>
      </c>
      <c r="E132" s="185" t="s">
        <v>170</v>
      </c>
      <c r="F132" s="186" t="s">
        <v>171</v>
      </c>
      <c r="G132" s="187" t="s">
        <v>127</v>
      </c>
      <c r="H132" s="188">
        <v>287</v>
      </c>
      <c r="I132" s="189"/>
      <c r="J132" s="190">
        <f>ROUND(I132*H132,2)</f>
        <v>0</v>
      </c>
      <c r="K132" s="191"/>
      <c r="L132" s="36"/>
      <c r="M132" s="192" t="s">
        <v>1</v>
      </c>
      <c r="N132" s="193" t="s">
        <v>42</v>
      </c>
      <c r="O132" s="68"/>
      <c r="P132" s="194">
        <f>O132*H132</f>
        <v>0</v>
      </c>
      <c r="Q132" s="194">
        <v>1.89</v>
      </c>
      <c r="R132" s="194">
        <f>Q132*H132</f>
        <v>542.42999999999995</v>
      </c>
      <c r="S132" s="194">
        <v>0</v>
      </c>
      <c r="T132" s="195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128</v>
      </c>
      <c r="AT132" s="196" t="s">
        <v>124</v>
      </c>
      <c r="AU132" s="196" t="s">
        <v>87</v>
      </c>
      <c r="AY132" s="14" t="s">
        <v>122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4" t="s">
        <v>85</v>
      </c>
      <c r="BK132" s="197">
        <f>ROUND(I132*H132,2)</f>
        <v>0</v>
      </c>
      <c r="BL132" s="14" t="s">
        <v>128</v>
      </c>
      <c r="BM132" s="196" t="s">
        <v>160</v>
      </c>
    </row>
    <row r="133" spans="1:65" s="2" customFormat="1" ht="37.9" customHeight="1">
      <c r="A133" s="31"/>
      <c r="B133" s="32"/>
      <c r="C133" s="184" t="s">
        <v>142</v>
      </c>
      <c r="D133" s="184" t="s">
        <v>124</v>
      </c>
      <c r="E133" s="185" t="s">
        <v>172</v>
      </c>
      <c r="F133" s="186" t="s">
        <v>173</v>
      </c>
      <c r="G133" s="187" t="s">
        <v>127</v>
      </c>
      <c r="H133" s="188">
        <v>842.6</v>
      </c>
      <c r="I133" s="189"/>
      <c r="J133" s="190">
        <f>ROUND(I133*H133,2)</f>
        <v>0</v>
      </c>
      <c r="K133" s="191"/>
      <c r="L133" s="36"/>
      <c r="M133" s="192" t="s">
        <v>1</v>
      </c>
      <c r="N133" s="193" t="s">
        <v>42</v>
      </c>
      <c r="O133" s="68"/>
      <c r="P133" s="194">
        <f>O133*H133</f>
        <v>0</v>
      </c>
      <c r="Q133" s="194">
        <v>1.9967999999999999</v>
      </c>
      <c r="R133" s="194">
        <f>Q133*H133</f>
        <v>1682.50368</v>
      </c>
      <c r="S133" s="194">
        <v>0</v>
      </c>
      <c r="T133" s="195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128</v>
      </c>
      <c r="AT133" s="196" t="s">
        <v>124</v>
      </c>
      <c r="AU133" s="196" t="s">
        <v>87</v>
      </c>
      <c r="AY133" s="14" t="s">
        <v>122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4" t="s">
        <v>85</v>
      </c>
      <c r="BK133" s="197">
        <f>ROUND(I133*H133,2)</f>
        <v>0</v>
      </c>
      <c r="BL133" s="14" t="s">
        <v>128</v>
      </c>
      <c r="BM133" s="196" t="s">
        <v>165</v>
      </c>
    </row>
    <row r="134" spans="1:65" s="12" customFormat="1" ht="22.9" customHeight="1">
      <c r="B134" s="168"/>
      <c r="C134" s="169"/>
      <c r="D134" s="170" t="s">
        <v>76</v>
      </c>
      <c r="E134" s="182" t="s">
        <v>174</v>
      </c>
      <c r="F134" s="182" t="s">
        <v>175</v>
      </c>
      <c r="G134" s="169"/>
      <c r="H134" s="169"/>
      <c r="I134" s="172"/>
      <c r="J134" s="183">
        <f>BK134</f>
        <v>0</v>
      </c>
      <c r="K134" s="169"/>
      <c r="L134" s="174"/>
      <c r="M134" s="175"/>
      <c r="N134" s="176"/>
      <c r="O134" s="176"/>
      <c r="P134" s="177">
        <f>SUM(P135:P136)</f>
        <v>0</v>
      </c>
      <c r="Q134" s="176"/>
      <c r="R134" s="177">
        <f>SUM(R135:R136)</f>
        <v>0</v>
      </c>
      <c r="S134" s="176"/>
      <c r="T134" s="178">
        <f>SUM(T135:T136)</f>
        <v>0</v>
      </c>
      <c r="AR134" s="179" t="s">
        <v>85</v>
      </c>
      <c r="AT134" s="180" t="s">
        <v>76</v>
      </c>
      <c r="AU134" s="180" t="s">
        <v>85</v>
      </c>
      <c r="AY134" s="179" t="s">
        <v>122</v>
      </c>
      <c r="BK134" s="181">
        <f>SUM(BK135:BK136)</f>
        <v>0</v>
      </c>
    </row>
    <row r="135" spans="1:65" s="2" customFormat="1" ht="33" customHeight="1">
      <c r="A135" s="31"/>
      <c r="B135" s="32"/>
      <c r="C135" s="184" t="s">
        <v>176</v>
      </c>
      <c r="D135" s="184" t="s">
        <v>124</v>
      </c>
      <c r="E135" s="185" t="s">
        <v>177</v>
      </c>
      <c r="F135" s="186" t="s">
        <v>178</v>
      </c>
      <c r="G135" s="187" t="s">
        <v>134</v>
      </c>
      <c r="H135" s="188">
        <v>2224.9340000000002</v>
      </c>
      <c r="I135" s="189"/>
      <c r="J135" s="190">
        <f>ROUND(I135*H135,2)</f>
        <v>0</v>
      </c>
      <c r="K135" s="191"/>
      <c r="L135" s="36"/>
      <c r="M135" s="192" t="s">
        <v>1</v>
      </c>
      <c r="N135" s="193" t="s">
        <v>42</v>
      </c>
      <c r="O135" s="68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128</v>
      </c>
      <c r="AT135" s="196" t="s">
        <v>124</v>
      </c>
      <c r="AU135" s="196" t="s">
        <v>87</v>
      </c>
      <c r="AY135" s="14" t="s">
        <v>122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4" t="s">
        <v>85</v>
      </c>
      <c r="BK135" s="197">
        <f>ROUND(I135*H135,2)</f>
        <v>0</v>
      </c>
      <c r="BL135" s="14" t="s">
        <v>128</v>
      </c>
      <c r="BM135" s="196" t="s">
        <v>179</v>
      </c>
    </row>
    <row r="136" spans="1:65" s="2" customFormat="1" ht="44.25" customHeight="1">
      <c r="A136" s="31"/>
      <c r="B136" s="32"/>
      <c r="C136" s="184" t="s">
        <v>150</v>
      </c>
      <c r="D136" s="184" t="s">
        <v>124</v>
      </c>
      <c r="E136" s="185" t="s">
        <v>180</v>
      </c>
      <c r="F136" s="186" t="s">
        <v>181</v>
      </c>
      <c r="G136" s="187" t="s">
        <v>134</v>
      </c>
      <c r="H136" s="188">
        <v>2224.9340000000002</v>
      </c>
      <c r="I136" s="189"/>
      <c r="J136" s="190">
        <f>ROUND(I136*H136,2)</f>
        <v>0</v>
      </c>
      <c r="K136" s="191"/>
      <c r="L136" s="36"/>
      <c r="M136" s="198" t="s">
        <v>1</v>
      </c>
      <c r="N136" s="199" t="s">
        <v>42</v>
      </c>
      <c r="O136" s="200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128</v>
      </c>
      <c r="AT136" s="196" t="s">
        <v>124</v>
      </c>
      <c r="AU136" s="196" t="s">
        <v>87</v>
      </c>
      <c r="AY136" s="14" t="s">
        <v>122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4" t="s">
        <v>85</v>
      </c>
      <c r="BK136" s="197">
        <f>ROUND(I136*H136,2)</f>
        <v>0</v>
      </c>
      <c r="BL136" s="14" t="s">
        <v>128</v>
      </c>
      <c r="BM136" s="196" t="s">
        <v>182</v>
      </c>
    </row>
    <row r="137" spans="1:65" s="2" customFormat="1" ht="6.95" customHeight="1">
      <c r="A137" s="31"/>
      <c r="B137" s="51"/>
      <c r="C137" s="52"/>
      <c r="D137" s="52"/>
      <c r="E137" s="52"/>
      <c r="F137" s="52"/>
      <c r="G137" s="52"/>
      <c r="H137" s="52"/>
      <c r="I137" s="52"/>
      <c r="J137" s="52"/>
      <c r="K137" s="52"/>
      <c r="L137" s="36"/>
      <c r="M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</sheetData>
  <sheetProtection algorithmName="SHA-512" hashValue="VUDU4G851/EVYO0xYLracZwDZDIYShn7+j0P7kZcidXr5cESqyx1MN8HYGorJKoH+eab0zNyBO7OC6RIahB+7Q==" saltValue="f2c6ej8ZSnl6hybQE5OvUXhAxYHsZ1oEHMzjy40j4K2hL/JoKqmK0eLWEI2NVZDcH8hlcMon/PZicr4TtOc/EQ==" spinCount="100000" sheet="1" objects="1" scenarios="1" formatColumns="0" formatRows="0" autoFilter="0"/>
  <autoFilter ref="C119:K136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67"/>
  <sheetViews>
    <sheetView showGridLines="0" tabSelected="1" topLeftCell="A143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96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4.95" customHeight="1">
      <c r="B4" s="17"/>
      <c r="D4" s="107" t="s">
        <v>97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5" t="str">
        <f>'Rekapitulace stavby'!K6</f>
        <v>Kunčinský potok, Moravská Třebová - nánosy, oprava koryta</v>
      </c>
      <c r="F7" s="266"/>
      <c r="G7" s="266"/>
      <c r="H7" s="266"/>
      <c r="L7" s="17"/>
    </row>
    <row r="8" spans="1:46" s="2" customFormat="1" ht="12" customHeight="1">
      <c r="A8" s="31"/>
      <c r="B8" s="36"/>
      <c r="C8" s="31"/>
      <c r="D8" s="109" t="s">
        <v>98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7" t="s">
        <v>183</v>
      </c>
      <c r="F9" s="268"/>
      <c r="G9" s="268"/>
      <c r="H9" s="26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13. 3. 2023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70890013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Povodí Moravy, s.p.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CZ70890013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9" t="str">
        <f>'Rekapitulace stavby'!E14</f>
        <v>Vyplň údaj</v>
      </c>
      <c r="F18" s="270"/>
      <c r="G18" s="270"/>
      <c r="H18" s="27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71" t="s">
        <v>1</v>
      </c>
      <c r="F27" s="271"/>
      <c r="G27" s="271"/>
      <c r="H27" s="27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ROUND(J124,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41</v>
      </c>
      <c r="E33" s="109" t="s">
        <v>42</v>
      </c>
      <c r="F33" s="120">
        <f>ROUND((SUM(BE124:BE166)),  2)</f>
        <v>0</v>
      </c>
      <c r="G33" s="31"/>
      <c r="H33" s="31"/>
      <c r="I33" s="121">
        <v>0.21</v>
      </c>
      <c r="J33" s="120">
        <f>ROUND(((SUM(BE124:BE166))*I33),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43</v>
      </c>
      <c r="F34" s="120">
        <f>ROUND((SUM(BF124:BF166)),  2)</f>
        <v>0</v>
      </c>
      <c r="G34" s="31"/>
      <c r="H34" s="31"/>
      <c r="I34" s="121">
        <v>0.15</v>
      </c>
      <c r="J34" s="120">
        <f>ROUND(((SUM(BF124:BF166))*I34),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44</v>
      </c>
      <c r="F35" s="120">
        <f>ROUND((SUM(BG124:BG166)),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45</v>
      </c>
      <c r="F36" s="120">
        <f>ROUND((SUM(BH124:BH166)),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46</v>
      </c>
      <c r="F37" s="120">
        <f>ROUND((SUM(BI124:BI166)),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2" t="str">
        <f>E7</f>
        <v>Kunčinský potok, Moravská Třebová - nánosy, oprava koryta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4" t="str">
        <f>E9</f>
        <v>Objekt5 - VON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13. 3. 2023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Povodí Moravy, s.p.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101</v>
      </c>
      <c r="D94" s="141"/>
      <c r="E94" s="141"/>
      <c r="F94" s="141"/>
      <c r="G94" s="141"/>
      <c r="H94" s="141"/>
      <c r="I94" s="141"/>
      <c r="J94" s="142" t="s">
        <v>102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103</v>
      </c>
      <c r="D96" s="33"/>
      <c r="E96" s="33"/>
      <c r="F96" s="33"/>
      <c r="G96" s="33"/>
      <c r="H96" s="33"/>
      <c r="I96" s="33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104</v>
      </c>
    </row>
    <row r="97" spans="1:31" s="9" customFormat="1" ht="24.95" customHeight="1">
      <c r="B97" s="144"/>
      <c r="C97" s="145"/>
      <c r="D97" s="146" t="s">
        <v>105</v>
      </c>
      <c r="E97" s="147"/>
      <c r="F97" s="147"/>
      <c r="G97" s="147"/>
      <c r="H97" s="147"/>
      <c r="I97" s="147"/>
      <c r="J97" s="148">
        <f>J125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106</v>
      </c>
      <c r="E98" s="153"/>
      <c r="F98" s="153"/>
      <c r="G98" s="153"/>
      <c r="H98" s="153"/>
      <c r="I98" s="153"/>
      <c r="J98" s="154">
        <f>J128</f>
        <v>0</v>
      </c>
      <c r="K98" s="151"/>
      <c r="L98" s="155"/>
    </row>
    <row r="99" spans="1:31" s="9" customFormat="1" ht="24.95" customHeight="1">
      <c r="B99" s="144"/>
      <c r="C99" s="145"/>
      <c r="D99" s="146" t="s">
        <v>184</v>
      </c>
      <c r="E99" s="147"/>
      <c r="F99" s="147"/>
      <c r="G99" s="147"/>
      <c r="H99" s="147"/>
      <c r="I99" s="147"/>
      <c r="J99" s="148">
        <f>J137</f>
        <v>0</v>
      </c>
      <c r="K99" s="145"/>
      <c r="L99" s="149"/>
    </row>
    <row r="100" spans="1:31" s="10" customFormat="1" ht="19.899999999999999" customHeight="1">
      <c r="B100" s="150"/>
      <c r="C100" s="151"/>
      <c r="D100" s="152" t="s">
        <v>185</v>
      </c>
      <c r="E100" s="153"/>
      <c r="F100" s="153"/>
      <c r="G100" s="153"/>
      <c r="H100" s="153"/>
      <c r="I100" s="153"/>
      <c r="J100" s="154">
        <f>J138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186</v>
      </c>
      <c r="E101" s="153"/>
      <c r="F101" s="153"/>
      <c r="G101" s="153"/>
      <c r="H101" s="153"/>
      <c r="I101" s="153"/>
      <c r="J101" s="154">
        <f>J148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187</v>
      </c>
      <c r="E102" s="153"/>
      <c r="F102" s="153"/>
      <c r="G102" s="153"/>
      <c r="H102" s="153"/>
      <c r="I102" s="153"/>
      <c r="J102" s="154">
        <f>J154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188</v>
      </c>
      <c r="E103" s="153"/>
      <c r="F103" s="153"/>
      <c r="G103" s="153"/>
      <c r="H103" s="153"/>
      <c r="I103" s="153"/>
      <c r="J103" s="154">
        <f>J156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189</v>
      </c>
      <c r="E104" s="153"/>
      <c r="F104" s="153"/>
      <c r="G104" s="153"/>
      <c r="H104" s="153"/>
      <c r="I104" s="153"/>
      <c r="J104" s="154">
        <f>J163</f>
        <v>0</v>
      </c>
      <c r="K104" s="151"/>
      <c r="L104" s="155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107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72" t="str">
        <f>E7</f>
        <v>Kunčinský potok, Moravská Třebová - nánosy, oprava koryta</v>
      </c>
      <c r="F114" s="273"/>
      <c r="G114" s="273"/>
      <c r="H114" s="27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98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24" t="str">
        <f>E9</f>
        <v>Objekt5 - VON</v>
      </c>
      <c r="F116" s="274"/>
      <c r="G116" s="274"/>
      <c r="H116" s="274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 xml:space="preserve"> </v>
      </c>
      <c r="G118" s="33"/>
      <c r="H118" s="33"/>
      <c r="I118" s="26" t="s">
        <v>22</v>
      </c>
      <c r="J118" s="63" t="str">
        <f>IF(J12="","",J12)</f>
        <v>13. 3. 2023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24</v>
      </c>
      <c r="D120" s="33"/>
      <c r="E120" s="33"/>
      <c r="F120" s="24" t="str">
        <f>E15</f>
        <v>Povodí Moravy, s.p.</v>
      </c>
      <c r="G120" s="33"/>
      <c r="H120" s="33"/>
      <c r="I120" s="26" t="s">
        <v>32</v>
      </c>
      <c r="J120" s="29" t="str">
        <f>E21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30</v>
      </c>
      <c r="D121" s="33"/>
      <c r="E121" s="33"/>
      <c r="F121" s="24" t="str">
        <f>IF(E18="","",E18)</f>
        <v>Vyplň údaj</v>
      </c>
      <c r="G121" s="33"/>
      <c r="H121" s="33"/>
      <c r="I121" s="26" t="s">
        <v>35</v>
      </c>
      <c r="J121" s="29" t="str">
        <f>E24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56"/>
      <c r="B123" s="157"/>
      <c r="C123" s="158" t="s">
        <v>108</v>
      </c>
      <c r="D123" s="159" t="s">
        <v>62</v>
      </c>
      <c r="E123" s="159" t="s">
        <v>58</v>
      </c>
      <c r="F123" s="159" t="s">
        <v>59</v>
      </c>
      <c r="G123" s="159" t="s">
        <v>109</v>
      </c>
      <c r="H123" s="159" t="s">
        <v>110</v>
      </c>
      <c r="I123" s="159" t="s">
        <v>111</v>
      </c>
      <c r="J123" s="160" t="s">
        <v>102</v>
      </c>
      <c r="K123" s="161" t="s">
        <v>112</v>
      </c>
      <c r="L123" s="162"/>
      <c r="M123" s="72" t="s">
        <v>1</v>
      </c>
      <c r="N123" s="73" t="s">
        <v>41</v>
      </c>
      <c r="O123" s="73" t="s">
        <v>113</v>
      </c>
      <c r="P123" s="73" t="s">
        <v>114</v>
      </c>
      <c r="Q123" s="73" t="s">
        <v>115</v>
      </c>
      <c r="R123" s="73" t="s">
        <v>116</v>
      </c>
      <c r="S123" s="73" t="s">
        <v>117</v>
      </c>
      <c r="T123" s="74" t="s">
        <v>118</v>
      </c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/>
    </row>
    <row r="124" spans="1:65" s="2" customFormat="1" ht="22.9" customHeight="1">
      <c r="A124" s="31"/>
      <c r="B124" s="32"/>
      <c r="C124" s="79" t="s">
        <v>119</v>
      </c>
      <c r="D124" s="33"/>
      <c r="E124" s="33"/>
      <c r="F124" s="33"/>
      <c r="G124" s="33"/>
      <c r="H124" s="33"/>
      <c r="I124" s="33"/>
      <c r="J124" s="163">
        <f>BK124</f>
        <v>0</v>
      </c>
      <c r="K124" s="33"/>
      <c r="L124" s="36"/>
      <c r="M124" s="75"/>
      <c r="N124" s="164"/>
      <c r="O124" s="76"/>
      <c r="P124" s="165">
        <f>P125+P137</f>
        <v>0</v>
      </c>
      <c r="Q124" s="76"/>
      <c r="R124" s="165">
        <f>R125+R137</f>
        <v>0</v>
      </c>
      <c r="S124" s="76"/>
      <c r="T124" s="166">
        <f>T125+T137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76</v>
      </c>
      <c r="AU124" s="14" t="s">
        <v>104</v>
      </c>
      <c r="BK124" s="167">
        <f>BK125+BK137</f>
        <v>0</v>
      </c>
    </row>
    <row r="125" spans="1:65" s="12" customFormat="1" ht="25.9" customHeight="1">
      <c r="B125" s="168"/>
      <c r="C125" s="169"/>
      <c r="D125" s="170" t="s">
        <v>76</v>
      </c>
      <c r="E125" s="171" t="s">
        <v>120</v>
      </c>
      <c r="F125" s="171" t="s">
        <v>121</v>
      </c>
      <c r="G125" s="169"/>
      <c r="H125" s="169"/>
      <c r="I125" s="172"/>
      <c r="J125" s="173">
        <f>BK125</f>
        <v>0</v>
      </c>
      <c r="K125" s="169"/>
      <c r="L125" s="174"/>
      <c r="M125" s="175"/>
      <c r="N125" s="176"/>
      <c r="O125" s="176"/>
      <c r="P125" s="177">
        <f>P126+P127+P128</f>
        <v>0</v>
      </c>
      <c r="Q125" s="176"/>
      <c r="R125" s="177">
        <f>R126+R127+R128</f>
        <v>0</v>
      </c>
      <c r="S125" s="176"/>
      <c r="T125" s="178">
        <f>T126+T127+T128</f>
        <v>0</v>
      </c>
      <c r="AR125" s="179" t="s">
        <v>85</v>
      </c>
      <c r="AT125" s="180" t="s">
        <v>76</v>
      </c>
      <c r="AU125" s="180" t="s">
        <v>77</v>
      </c>
      <c r="AY125" s="179" t="s">
        <v>122</v>
      </c>
      <c r="BK125" s="181">
        <f>BK126+BK127+BK128</f>
        <v>0</v>
      </c>
    </row>
    <row r="126" spans="1:65" s="2" customFormat="1" ht="37.9" customHeight="1">
      <c r="A126" s="31"/>
      <c r="B126" s="32"/>
      <c r="C126" s="184" t="s">
        <v>85</v>
      </c>
      <c r="D126" s="184" t="s">
        <v>124</v>
      </c>
      <c r="E126" s="185" t="s">
        <v>190</v>
      </c>
      <c r="F126" s="186" t="s">
        <v>191</v>
      </c>
      <c r="G126" s="187" t="s">
        <v>192</v>
      </c>
      <c r="H126" s="188">
        <v>1</v>
      </c>
      <c r="I126" s="189"/>
      <c r="J126" s="190">
        <f>ROUND(I126*H126,2)</f>
        <v>0</v>
      </c>
      <c r="K126" s="191"/>
      <c r="L126" s="36"/>
      <c r="M126" s="192" t="s">
        <v>1</v>
      </c>
      <c r="N126" s="193" t="s">
        <v>42</v>
      </c>
      <c r="O126" s="68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128</v>
      </c>
      <c r="AT126" s="196" t="s">
        <v>124</v>
      </c>
      <c r="AU126" s="196" t="s">
        <v>85</v>
      </c>
      <c r="AY126" s="14" t="s">
        <v>122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4" t="s">
        <v>85</v>
      </c>
      <c r="BK126" s="197">
        <f>ROUND(I126*H126,2)</f>
        <v>0</v>
      </c>
      <c r="BL126" s="14" t="s">
        <v>128</v>
      </c>
      <c r="BM126" s="196" t="s">
        <v>87</v>
      </c>
    </row>
    <row r="127" spans="1:65" s="2" customFormat="1" ht="29.25">
      <c r="A127" s="31"/>
      <c r="B127" s="32"/>
      <c r="C127" s="33"/>
      <c r="D127" s="216" t="s">
        <v>193</v>
      </c>
      <c r="E127" s="33"/>
      <c r="F127" s="217" t="s">
        <v>194</v>
      </c>
      <c r="G127" s="33"/>
      <c r="H127" s="33"/>
      <c r="I127" s="218"/>
      <c r="J127" s="33"/>
      <c r="K127" s="33"/>
      <c r="L127" s="36"/>
      <c r="M127" s="219"/>
      <c r="N127" s="220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193</v>
      </c>
      <c r="AU127" s="14" t="s">
        <v>85</v>
      </c>
    </row>
    <row r="128" spans="1:65" s="12" customFormat="1" ht="22.9" customHeight="1">
      <c r="B128" s="168"/>
      <c r="C128" s="169"/>
      <c r="D128" s="170" t="s">
        <v>76</v>
      </c>
      <c r="E128" s="182" t="s">
        <v>85</v>
      </c>
      <c r="F128" s="182" t="s">
        <v>123</v>
      </c>
      <c r="G128" s="169"/>
      <c r="H128" s="169"/>
      <c r="I128" s="172"/>
      <c r="J128" s="183">
        <f>BK128</f>
        <v>0</v>
      </c>
      <c r="K128" s="169"/>
      <c r="L128" s="174"/>
      <c r="M128" s="175"/>
      <c r="N128" s="176"/>
      <c r="O128" s="176"/>
      <c r="P128" s="177">
        <f>SUM(P129:P136)</f>
        <v>0</v>
      </c>
      <c r="Q128" s="176"/>
      <c r="R128" s="177">
        <f>SUM(R129:R136)</f>
        <v>0</v>
      </c>
      <c r="S128" s="176"/>
      <c r="T128" s="178">
        <f>SUM(T129:T136)</f>
        <v>0</v>
      </c>
      <c r="AR128" s="179" t="s">
        <v>85</v>
      </c>
      <c r="AT128" s="180" t="s">
        <v>76</v>
      </c>
      <c r="AU128" s="180" t="s">
        <v>85</v>
      </c>
      <c r="AY128" s="179" t="s">
        <v>122</v>
      </c>
      <c r="BK128" s="181">
        <f>SUM(BK129:BK136)</f>
        <v>0</v>
      </c>
    </row>
    <row r="129" spans="1:65" s="2" customFormat="1" ht="33" customHeight="1">
      <c r="A129" s="31"/>
      <c r="B129" s="32"/>
      <c r="C129" s="184" t="s">
        <v>87</v>
      </c>
      <c r="D129" s="184" t="s">
        <v>124</v>
      </c>
      <c r="E129" s="185" t="s">
        <v>195</v>
      </c>
      <c r="F129" s="186" t="s">
        <v>196</v>
      </c>
      <c r="G129" s="187" t="s">
        <v>197</v>
      </c>
      <c r="H129" s="188">
        <v>5</v>
      </c>
      <c r="I129" s="189"/>
      <c r="J129" s="190">
        <f t="shared" ref="J129:J136" si="0">ROUND(I129*H129,2)</f>
        <v>0</v>
      </c>
      <c r="K129" s="191"/>
      <c r="L129" s="36"/>
      <c r="M129" s="192" t="s">
        <v>1</v>
      </c>
      <c r="N129" s="193" t="s">
        <v>42</v>
      </c>
      <c r="O129" s="68"/>
      <c r="P129" s="194">
        <f t="shared" ref="P129:P136" si="1">O129*H129</f>
        <v>0</v>
      </c>
      <c r="Q129" s="194">
        <v>0</v>
      </c>
      <c r="R129" s="194">
        <f t="shared" ref="R129:R136" si="2">Q129*H129</f>
        <v>0</v>
      </c>
      <c r="S129" s="194">
        <v>0</v>
      </c>
      <c r="T129" s="195">
        <f t="shared" ref="T129:T136" si="3"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128</v>
      </c>
      <c r="AT129" s="196" t="s">
        <v>124</v>
      </c>
      <c r="AU129" s="196" t="s">
        <v>87</v>
      </c>
      <c r="AY129" s="14" t="s">
        <v>122</v>
      </c>
      <c r="BE129" s="197">
        <f t="shared" ref="BE129:BE136" si="4">IF(N129="základní",J129,0)</f>
        <v>0</v>
      </c>
      <c r="BF129" s="197">
        <f t="shared" ref="BF129:BF136" si="5">IF(N129="snížená",J129,0)</f>
        <v>0</v>
      </c>
      <c r="BG129" s="197">
        <f t="shared" ref="BG129:BG136" si="6">IF(N129="zákl. přenesená",J129,0)</f>
        <v>0</v>
      </c>
      <c r="BH129" s="197">
        <f t="shared" ref="BH129:BH136" si="7">IF(N129="sníž. přenesená",J129,0)</f>
        <v>0</v>
      </c>
      <c r="BI129" s="197">
        <f t="shared" ref="BI129:BI136" si="8">IF(N129="nulová",J129,0)</f>
        <v>0</v>
      </c>
      <c r="BJ129" s="14" t="s">
        <v>85</v>
      </c>
      <c r="BK129" s="197">
        <f t="shared" ref="BK129:BK136" si="9">ROUND(I129*H129,2)</f>
        <v>0</v>
      </c>
      <c r="BL129" s="14" t="s">
        <v>128</v>
      </c>
      <c r="BM129" s="196" t="s">
        <v>128</v>
      </c>
    </row>
    <row r="130" spans="1:65" s="2" customFormat="1" ht="37.9" customHeight="1">
      <c r="A130" s="31"/>
      <c r="B130" s="32"/>
      <c r="C130" s="184" t="s">
        <v>131</v>
      </c>
      <c r="D130" s="184" t="s">
        <v>124</v>
      </c>
      <c r="E130" s="185" t="s">
        <v>198</v>
      </c>
      <c r="F130" s="186" t="s">
        <v>199</v>
      </c>
      <c r="G130" s="187" t="s">
        <v>197</v>
      </c>
      <c r="H130" s="188">
        <v>5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42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128</v>
      </c>
      <c r="AT130" s="196" t="s">
        <v>124</v>
      </c>
      <c r="AU130" s="196" t="s">
        <v>87</v>
      </c>
      <c r="AY130" s="14" t="s">
        <v>122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85</v>
      </c>
      <c r="BK130" s="197">
        <f t="shared" si="9"/>
        <v>0</v>
      </c>
      <c r="BL130" s="14" t="s">
        <v>128</v>
      </c>
      <c r="BM130" s="196" t="s">
        <v>135</v>
      </c>
    </row>
    <row r="131" spans="1:65" s="2" customFormat="1" ht="24.2" customHeight="1">
      <c r="A131" s="31"/>
      <c r="B131" s="32"/>
      <c r="C131" s="184" t="s">
        <v>128</v>
      </c>
      <c r="D131" s="184" t="s">
        <v>124</v>
      </c>
      <c r="E131" s="185" t="s">
        <v>200</v>
      </c>
      <c r="F131" s="186" t="s">
        <v>201</v>
      </c>
      <c r="G131" s="187" t="s">
        <v>197</v>
      </c>
      <c r="H131" s="188">
        <v>2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42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128</v>
      </c>
      <c r="AT131" s="196" t="s">
        <v>124</v>
      </c>
      <c r="AU131" s="196" t="s">
        <v>87</v>
      </c>
      <c r="AY131" s="14" t="s">
        <v>122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85</v>
      </c>
      <c r="BK131" s="197">
        <f t="shared" si="9"/>
        <v>0</v>
      </c>
      <c r="BL131" s="14" t="s">
        <v>128</v>
      </c>
      <c r="BM131" s="196" t="s">
        <v>138</v>
      </c>
    </row>
    <row r="132" spans="1:65" s="2" customFormat="1" ht="37.9" customHeight="1">
      <c r="A132" s="31"/>
      <c r="B132" s="32"/>
      <c r="C132" s="184" t="s">
        <v>139</v>
      </c>
      <c r="D132" s="184" t="s">
        <v>124</v>
      </c>
      <c r="E132" s="185" t="s">
        <v>202</v>
      </c>
      <c r="F132" s="186" t="s">
        <v>203</v>
      </c>
      <c r="G132" s="187" t="s">
        <v>197</v>
      </c>
      <c r="H132" s="188">
        <v>2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42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128</v>
      </c>
      <c r="AT132" s="196" t="s">
        <v>124</v>
      </c>
      <c r="AU132" s="196" t="s">
        <v>87</v>
      </c>
      <c r="AY132" s="14" t="s">
        <v>122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85</v>
      </c>
      <c r="BK132" s="197">
        <f t="shared" si="9"/>
        <v>0</v>
      </c>
      <c r="BL132" s="14" t="s">
        <v>128</v>
      </c>
      <c r="BM132" s="196" t="s">
        <v>142</v>
      </c>
    </row>
    <row r="133" spans="1:65" s="2" customFormat="1" ht="37.9" customHeight="1">
      <c r="A133" s="31"/>
      <c r="B133" s="32"/>
      <c r="C133" s="184" t="s">
        <v>135</v>
      </c>
      <c r="D133" s="184" t="s">
        <v>124</v>
      </c>
      <c r="E133" s="185" t="s">
        <v>204</v>
      </c>
      <c r="F133" s="186" t="s">
        <v>205</v>
      </c>
      <c r="G133" s="187" t="s">
        <v>197</v>
      </c>
      <c r="H133" s="188">
        <v>2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42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128</v>
      </c>
      <c r="AT133" s="196" t="s">
        <v>124</v>
      </c>
      <c r="AU133" s="196" t="s">
        <v>87</v>
      </c>
      <c r="AY133" s="14" t="s">
        <v>122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85</v>
      </c>
      <c r="BK133" s="197">
        <f t="shared" si="9"/>
        <v>0</v>
      </c>
      <c r="BL133" s="14" t="s">
        <v>128</v>
      </c>
      <c r="BM133" s="196" t="s">
        <v>150</v>
      </c>
    </row>
    <row r="134" spans="1:65" s="2" customFormat="1" ht="55.5" customHeight="1">
      <c r="A134" s="31"/>
      <c r="B134" s="32"/>
      <c r="C134" s="184" t="s">
        <v>151</v>
      </c>
      <c r="D134" s="184" t="s">
        <v>124</v>
      </c>
      <c r="E134" s="185" t="s">
        <v>206</v>
      </c>
      <c r="F134" s="186" t="s">
        <v>207</v>
      </c>
      <c r="G134" s="187" t="s">
        <v>197</v>
      </c>
      <c r="H134" s="188">
        <v>2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42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128</v>
      </c>
      <c r="AT134" s="196" t="s">
        <v>124</v>
      </c>
      <c r="AU134" s="196" t="s">
        <v>87</v>
      </c>
      <c r="AY134" s="14" t="s">
        <v>122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85</v>
      </c>
      <c r="BK134" s="197">
        <f t="shared" si="9"/>
        <v>0</v>
      </c>
      <c r="BL134" s="14" t="s">
        <v>128</v>
      </c>
      <c r="BM134" s="196" t="s">
        <v>152</v>
      </c>
    </row>
    <row r="135" spans="1:65" s="2" customFormat="1" ht="49.15" customHeight="1">
      <c r="A135" s="31"/>
      <c r="B135" s="32"/>
      <c r="C135" s="184" t="s">
        <v>138</v>
      </c>
      <c r="D135" s="184" t="s">
        <v>124</v>
      </c>
      <c r="E135" s="185" t="s">
        <v>208</v>
      </c>
      <c r="F135" s="186" t="s">
        <v>209</v>
      </c>
      <c r="G135" s="187" t="s">
        <v>197</v>
      </c>
      <c r="H135" s="188">
        <v>2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42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128</v>
      </c>
      <c r="AT135" s="196" t="s">
        <v>124</v>
      </c>
      <c r="AU135" s="196" t="s">
        <v>87</v>
      </c>
      <c r="AY135" s="14" t="s">
        <v>122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85</v>
      </c>
      <c r="BK135" s="197">
        <f t="shared" si="9"/>
        <v>0</v>
      </c>
      <c r="BL135" s="14" t="s">
        <v>128</v>
      </c>
      <c r="BM135" s="196" t="s">
        <v>156</v>
      </c>
    </row>
    <row r="136" spans="1:65" s="2" customFormat="1" ht="37.9" customHeight="1">
      <c r="A136" s="31"/>
      <c r="B136" s="32"/>
      <c r="C136" s="184" t="s">
        <v>157</v>
      </c>
      <c r="D136" s="184" t="s">
        <v>124</v>
      </c>
      <c r="E136" s="185" t="s">
        <v>210</v>
      </c>
      <c r="F136" s="186" t="s">
        <v>211</v>
      </c>
      <c r="G136" s="187" t="s">
        <v>155</v>
      </c>
      <c r="H136" s="188">
        <v>4321.3500000000004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42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128</v>
      </c>
      <c r="AT136" s="196" t="s">
        <v>124</v>
      </c>
      <c r="AU136" s="196" t="s">
        <v>87</v>
      </c>
      <c r="AY136" s="14" t="s">
        <v>122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85</v>
      </c>
      <c r="BK136" s="197">
        <f t="shared" si="9"/>
        <v>0</v>
      </c>
      <c r="BL136" s="14" t="s">
        <v>128</v>
      </c>
      <c r="BM136" s="196" t="s">
        <v>160</v>
      </c>
    </row>
    <row r="137" spans="1:65" s="12" customFormat="1" ht="25.9" customHeight="1">
      <c r="B137" s="168"/>
      <c r="C137" s="169"/>
      <c r="D137" s="170" t="s">
        <v>76</v>
      </c>
      <c r="E137" s="171" t="s">
        <v>212</v>
      </c>
      <c r="F137" s="171" t="s">
        <v>213</v>
      </c>
      <c r="G137" s="169"/>
      <c r="H137" s="169"/>
      <c r="I137" s="172"/>
      <c r="J137" s="173">
        <f>BK137</f>
        <v>0</v>
      </c>
      <c r="K137" s="169"/>
      <c r="L137" s="174"/>
      <c r="M137" s="175"/>
      <c r="N137" s="176"/>
      <c r="O137" s="176"/>
      <c r="P137" s="177">
        <f>P138+P148+P154+P156+P163</f>
        <v>0</v>
      </c>
      <c r="Q137" s="176"/>
      <c r="R137" s="177">
        <f>R138+R148+R154+R156+R163</f>
        <v>0</v>
      </c>
      <c r="S137" s="176"/>
      <c r="T137" s="178">
        <f>T138+T148+T154+T156+T163</f>
        <v>0</v>
      </c>
      <c r="AR137" s="179" t="s">
        <v>139</v>
      </c>
      <c r="AT137" s="180" t="s">
        <v>76</v>
      </c>
      <c r="AU137" s="180" t="s">
        <v>77</v>
      </c>
      <c r="AY137" s="179" t="s">
        <v>122</v>
      </c>
      <c r="BK137" s="181">
        <f>BK138+BK148+BK154+BK156+BK163</f>
        <v>0</v>
      </c>
    </row>
    <row r="138" spans="1:65" s="12" customFormat="1" ht="22.9" customHeight="1">
      <c r="B138" s="168"/>
      <c r="C138" s="169"/>
      <c r="D138" s="170" t="s">
        <v>76</v>
      </c>
      <c r="E138" s="182" t="s">
        <v>77</v>
      </c>
      <c r="F138" s="182" t="s">
        <v>213</v>
      </c>
      <c r="G138" s="169"/>
      <c r="H138" s="169"/>
      <c r="I138" s="172"/>
      <c r="J138" s="183">
        <f>BK138</f>
        <v>0</v>
      </c>
      <c r="K138" s="169"/>
      <c r="L138" s="174"/>
      <c r="M138" s="175"/>
      <c r="N138" s="176"/>
      <c r="O138" s="176"/>
      <c r="P138" s="177">
        <f>SUM(P139:P147)</f>
        <v>0</v>
      </c>
      <c r="Q138" s="176"/>
      <c r="R138" s="177">
        <f>SUM(R139:R147)</f>
        <v>0</v>
      </c>
      <c r="S138" s="176"/>
      <c r="T138" s="178">
        <f>SUM(T139:T147)</f>
        <v>0</v>
      </c>
      <c r="AR138" s="179" t="s">
        <v>85</v>
      </c>
      <c r="AT138" s="180" t="s">
        <v>76</v>
      </c>
      <c r="AU138" s="180" t="s">
        <v>85</v>
      </c>
      <c r="AY138" s="179" t="s">
        <v>122</v>
      </c>
      <c r="BK138" s="181">
        <f>SUM(BK139:BK147)</f>
        <v>0</v>
      </c>
    </row>
    <row r="139" spans="1:65" s="2" customFormat="1" ht="24.2" customHeight="1">
      <c r="A139" s="31"/>
      <c r="B139" s="32"/>
      <c r="C139" s="184" t="s">
        <v>142</v>
      </c>
      <c r="D139" s="184" t="s">
        <v>124</v>
      </c>
      <c r="E139" s="185" t="s">
        <v>214</v>
      </c>
      <c r="F139" s="186" t="s">
        <v>215</v>
      </c>
      <c r="G139" s="187" t="s">
        <v>216</v>
      </c>
      <c r="H139" s="188">
        <v>1</v>
      </c>
      <c r="I139" s="189"/>
      <c r="J139" s="190">
        <f>ROUND(I139*H139,2)</f>
        <v>0</v>
      </c>
      <c r="K139" s="191"/>
      <c r="L139" s="36"/>
      <c r="M139" s="192" t="s">
        <v>1</v>
      </c>
      <c r="N139" s="193" t="s">
        <v>42</v>
      </c>
      <c r="O139" s="68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128</v>
      </c>
      <c r="AT139" s="196" t="s">
        <v>124</v>
      </c>
      <c r="AU139" s="196" t="s">
        <v>87</v>
      </c>
      <c r="AY139" s="14" t="s">
        <v>122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4" t="s">
        <v>85</v>
      </c>
      <c r="BK139" s="197">
        <f>ROUND(I139*H139,2)</f>
        <v>0</v>
      </c>
      <c r="BL139" s="14" t="s">
        <v>128</v>
      </c>
      <c r="BM139" s="196" t="s">
        <v>165</v>
      </c>
    </row>
    <row r="140" spans="1:65" s="2" customFormat="1" ht="19.5">
      <c r="A140" s="31"/>
      <c r="B140" s="32"/>
      <c r="C140" s="33"/>
      <c r="D140" s="216" t="s">
        <v>193</v>
      </c>
      <c r="E140" s="33"/>
      <c r="F140" s="217" t="s">
        <v>217</v>
      </c>
      <c r="G140" s="33"/>
      <c r="H140" s="33"/>
      <c r="I140" s="218"/>
      <c r="J140" s="33"/>
      <c r="K140" s="33"/>
      <c r="L140" s="36"/>
      <c r="M140" s="219"/>
      <c r="N140" s="22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193</v>
      </c>
      <c r="AU140" s="14" t="s">
        <v>87</v>
      </c>
    </row>
    <row r="141" spans="1:65" s="2" customFormat="1" ht="24.2" customHeight="1">
      <c r="A141" s="31"/>
      <c r="B141" s="32"/>
      <c r="C141" s="184" t="s">
        <v>176</v>
      </c>
      <c r="D141" s="184" t="s">
        <v>124</v>
      </c>
      <c r="E141" s="185" t="s">
        <v>218</v>
      </c>
      <c r="F141" s="186" t="s">
        <v>219</v>
      </c>
      <c r="G141" s="187" t="s">
        <v>216</v>
      </c>
      <c r="H141" s="188">
        <v>1</v>
      </c>
      <c r="I141" s="189"/>
      <c r="J141" s="190">
        <f>ROUND(I141*H141,2)</f>
        <v>0</v>
      </c>
      <c r="K141" s="191"/>
      <c r="L141" s="36"/>
      <c r="M141" s="192" t="s">
        <v>1</v>
      </c>
      <c r="N141" s="193" t="s">
        <v>42</v>
      </c>
      <c r="O141" s="68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128</v>
      </c>
      <c r="AT141" s="196" t="s">
        <v>124</v>
      </c>
      <c r="AU141" s="196" t="s">
        <v>87</v>
      </c>
      <c r="AY141" s="14" t="s">
        <v>122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4" t="s">
        <v>85</v>
      </c>
      <c r="BK141" s="197">
        <f>ROUND(I141*H141,2)</f>
        <v>0</v>
      </c>
      <c r="BL141" s="14" t="s">
        <v>128</v>
      </c>
      <c r="BM141" s="196" t="s">
        <v>179</v>
      </c>
    </row>
    <row r="142" spans="1:65" s="2" customFormat="1" ht="29.25">
      <c r="A142" s="31"/>
      <c r="B142" s="32"/>
      <c r="C142" s="33"/>
      <c r="D142" s="216" t="s">
        <v>193</v>
      </c>
      <c r="E142" s="33"/>
      <c r="F142" s="217" t="s">
        <v>220</v>
      </c>
      <c r="G142" s="33"/>
      <c r="H142" s="33"/>
      <c r="I142" s="218"/>
      <c r="J142" s="33"/>
      <c r="K142" s="33"/>
      <c r="L142" s="36"/>
      <c r="M142" s="219"/>
      <c r="N142" s="22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193</v>
      </c>
      <c r="AU142" s="14" t="s">
        <v>87</v>
      </c>
    </row>
    <row r="143" spans="1:65" s="2" customFormat="1" ht="24.2" customHeight="1">
      <c r="A143" s="31"/>
      <c r="B143" s="32"/>
      <c r="C143" s="184" t="s">
        <v>150</v>
      </c>
      <c r="D143" s="184" t="s">
        <v>124</v>
      </c>
      <c r="E143" s="185" t="s">
        <v>221</v>
      </c>
      <c r="F143" s="186" t="s">
        <v>222</v>
      </c>
      <c r="G143" s="187" t="s">
        <v>216</v>
      </c>
      <c r="H143" s="188">
        <v>1</v>
      </c>
      <c r="I143" s="189"/>
      <c r="J143" s="190">
        <f>ROUND(I143*H143,2)</f>
        <v>0</v>
      </c>
      <c r="K143" s="191"/>
      <c r="L143" s="36"/>
      <c r="M143" s="192" t="s">
        <v>1</v>
      </c>
      <c r="N143" s="193" t="s">
        <v>42</v>
      </c>
      <c r="O143" s="68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128</v>
      </c>
      <c r="AT143" s="196" t="s">
        <v>124</v>
      </c>
      <c r="AU143" s="196" t="s">
        <v>87</v>
      </c>
      <c r="AY143" s="14" t="s">
        <v>122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4" t="s">
        <v>85</v>
      </c>
      <c r="BK143" s="197">
        <f>ROUND(I143*H143,2)</f>
        <v>0</v>
      </c>
      <c r="BL143" s="14" t="s">
        <v>128</v>
      </c>
      <c r="BM143" s="196" t="s">
        <v>182</v>
      </c>
    </row>
    <row r="144" spans="1:65" s="2" customFormat="1" ht="156">
      <c r="A144" s="31"/>
      <c r="B144" s="32"/>
      <c r="C144" s="33"/>
      <c r="D144" s="216" t="s">
        <v>193</v>
      </c>
      <c r="E144" s="33"/>
      <c r="F144" s="217" t="s">
        <v>223</v>
      </c>
      <c r="G144" s="33"/>
      <c r="H144" s="33"/>
      <c r="I144" s="218"/>
      <c r="J144" s="33"/>
      <c r="K144" s="33"/>
      <c r="L144" s="36"/>
      <c r="M144" s="219"/>
      <c r="N144" s="220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193</v>
      </c>
      <c r="AU144" s="14" t="s">
        <v>87</v>
      </c>
    </row>
    <row r="145" spans="1:65" s="2" customFormat="1" ht="24.2" customHeight="1">
      <c r="A145" s="31"/>
      <c r="B145" s="32"/>
      <c r="C145" s="184" t="s">
        <v>224</v>
      </c>
      <c r="D145" s="184" t="s">
        <v>124</v>
      </c>
      <c r="E145" s="185" t="s">
        <v>225</v>
      </c>
      <c r="F145" s="186" t="s">
        <v>226</v>
      </c>
      <c r="G145" s="187" t="s">
        <v>216</v>
      </c>
      <c r="H145" s="188">
        <v>1</v>
      </c>
      <c r="I145" s="189"/>
      <c r="J145" s="190">
        <f>ROUND(I145*H145,2)</f>
        <v>0</v>
      </c>
      <c r="K145" s="191"/>
      <c r="L145" s="36"/>
      <c r="M145" s="192" t="s">
        <v>1</v>
      </c>
      <c r="N145" s="193" t="s">
        <v>42</v>
      </c>
      <c r="O145" s="68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128</v>
      </c>
      <c r="AT145" s="196" t="s">
        <v>124</v>
      </c>
      <c r="AU145" s="196" t="s">
        <v>87</v>
      </c>
      <c r="AY145" s="14" t="s">
        <v>122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4" t="s">
        <v>85</v>
      </c>
      <c r="BK145" s="197">
        <f>ROUND(I145*H145,2)</f>
        <v>0</v>
      </c>
      <c r="BL145" s="14" t="s">
        <v>128</v>
      </c>
      <c r="BM145" s="196" t="s">
        <v>227</v>
      </c>
    </row>
    <row r="146" spans="1:65" s="2" customFormat="1" ht="39">
      <c r="A146" s="31"/>
      <c r="B146" s="32"/>
      <c r="C146" s="33"/>
      <c r="D146" s="216" t="s">
        <v>193</v>
      </c>
      <c r="E146" s="33"/>
      <c r="F146" s="217" t="s">
        <v>228</v>
      </c>
      <c r="G146" s="33"/>
      <c r="H146" s="33"/>
      <c r="I146" s="218"/>
      <c r="J146" s="33"/>
      <c r="K146" s="33"/>
      <c r="L146" s="36"/>
      <c r="M146" s="219"/>
      <c r="N146" s="220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193</v>
      </c>
      <c r="AU146" s="14" t="s">
        <v>87</v>
      </c>
    </row>
    <row r="147" spans="1:65" s="2" customFormat="1" ht="21.75" customHeight="1">
      <c r="A147" s="31"/>
      <c r="B147" s="32"/>
      <c r="C147" s="184" t="s">
        <v>152</v>
      </c>
      <c r="D147" s="184" t="s">
        <v>124</v>
      </c>
      <c r="E147" s="185" t="s">
        <v>229</v>
      </c>
      <c r="F147" s="186" t="s">
        <v>230</v>
      </c>
      <c r="G147" s="187" t="s">
        <v>216</v>
      </c>
      <c r="H147" s="188">
        <v>1</v>
      </c>
      <c r="I147" s="189"/>
      <c r="J147" s="190">
        <f>ROUND(I147*H147,2)</f>
        <v>0</v>
      </c>
      <c r="K147" s="191"/>
      <c r="L147" s="36"/>
      <c r="M147" s="192" t="s">
        <v>1</v>
      </c>
      <c r="N147" s="193" t="s">
        <v>42</v>
      </c>
      <c r="O147" s="68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128</v>
      </c>
      <c r="AT147" s="196" t="s">
        <v>124</v>
      </c>
      <c r="AU147" s="196" t="s">
        <v>87</v>
      </c>
      <c r="AY147" s="14" t="s">
        <v>122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4" t="s">
        <v>85</v>
      </c>
      <c r="BK147" s="197">
        <f>ROUND(I147*H147,2)</f>
        <v>0</v>
      </c>
      <c r="BL147" s="14" t="s">
        <v>128</v>
      </c>
      <c r="BM147" s="196" t="s">
        <v>231</v>
      </c>
    </row>
    <row r="148" spans="1:65" s="12" customFormat="1" ht="22.9" customHeight="1">
      <c r="B148" s="168"/>
      <c r="C148" s="169"/>
      <c r="D148" s="170" t="s">
        <v>76</v>
      </c>
      <c r="E148" s="182" t="s">
        <v>232</v>
      </c>
      <c r="F148" s="182" t="s">
        <v>233</v>
      </c>
      <c r="G148" s="169"/>
      <c r="H148" s="169"/>
      <c r="I148" s="172"/>
      <c r="J148" s="183">
        <f>BK148</f>
        <v>0</v>
      </c>
      <c r="K148" s="169"/>
      <c r="L148" s="174"/>
      <c r="M148" s="175"/>
      <c r="N148" s="176"/>
      <c r="O148" s="176"/>
      <c r="P148" s="177">
        <f>SUM(P149:P153)</f>
        <v>0</v>
      </c>
      <c r="Q148" s="176"/>
      <c r="R148" s="177">
        <f>SUM(R149:R153)</f>
        <v>0</v>
      </c>
      <c r="S148" s="176"/>
      <c r="T148" s="178">
        <f>SUM(T149:T153)</f>
        <v>0</v>
      </c>
      <c r="AR148" s="179" t="s">
        <v>85</v>
      </c>
      <c r="AT148" s="180" t="s">
        <v>76</v>
      </c>
      <c r="AU148" s="180" t="s">
        <v>85</v>
      </c>
      <c r="AY148" s="179" t="s">
        <v>122</v>
      </c>
      <c r="BK148" s="181">
        <f>SUM(BK149:BK153)</f>
        <v>0</v>
      </c>
    </row>
    <row r="149" spans="1:65" s="2" customFormat="1" ht="16.5" customHeight="1">
      <c r="A149" s="31"/>
      <c r="B149" s="32"/>
      <c r="C149" s="184" t="s">
        <v>8</v>
      </c>
      <c r="D149" s="184" t="s">
        <v>124</v>
      </c>
      <c r="E149" s="185" t="s">
        <v>234</v>
      </c>
      <c r="F149" s="186" t="s">
        <v>235</v>
      </c>
      <c r="G149" s="187" t="s">
        <v>216</v>
      </c>
      <c r="H149" s="188">
        <v>1</v>
      </c>
      <c r="I149" s="189"/>
      <c r="J149" s="190">
        <f>ROUND(I149*H149,2)</f>
        <v>0</v>
      </c>
      <c r="K149" s="191"/>
      <c r="L149" s="36"/>
      <c r="M149" s="192" t="s">
        <v>1</v>
      </c>
      <c r="N149" s="193" t="s">
        <v>42</v>
      </c>
      <c r="O149" s="68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128</v>
      </c>
      <c r="AT149" s="196" t="s">
        <v>124</v>
      </c>
      <c r="AU149" s="196" t="s">
        <v>87</v>
      </c>
      <c r="AY149" s="14" t="s">
        <v>122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4" t="s">
        <v>85</v>
      </c>
      <c r="BK149" s="197">
        <f>ROUND(I149*H149,2)</f>
        <v>0</v>
      </c>
      <c r="BL149" s="14" t="s">
        <v>128</v>
      </c>
      <c r="BM149" s="196" t="s">
        <v>236</v>
      </c>
    </row>
    <row r="150" spans="1:65" s="2" customFormat="1" ht="39">
      <c r="A150" s="31"/>
      <c r="B150" s="32"/>
      <c r="C150" s="33"/>
      <c r="D150" s="216" t="s">
        <v>193</v>
      </c>
      <c r="E150" s="33"/>
      <c r="F150" s="217" t="s">
        <v>237</v>
      </c>
      <c r="G150" s="33"/>
      <c r="H150" s="33"/>
      <c r="I150" s="218"/>
      <c r="J150" s="33"/>
      <c r="K150" s="33"/>
      <c r="L150" s="36"/>
      <c r="M150" s="219"/>
      <c r="N150" s="220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193</v>
      </c>
      <c r="AU150" s="14" t="s">
        <v>87</v>
      </c>
    </row>
    <row r="151" spans="1:65" s="2" customFormat="1" ht="24.2" customHeight="1">
      <c r="A151" s="31"/>
      <c r="B151" s="32"/>
      <c r="C151" s="184" t="s">
        <v>156</v>
      </c>
      <c r="D151" s="184" t="s">
        <v>124</v>
      </c>
      <c r="E151" s="185" t="s">
        <v>238</v>
      </c>
      <c r="F151" s="186" t="s">
        <v>239</v>
      </c>
      <c r="G151" s="187" t="s">
        <v>216</v>
      </c>
      <c r="H151" s="188">
        <v>1</v>
      </c>
      <c r="I151" s="189"/>
      <c r="J151" s="190">
        <f>ROUND(I151*H151,2)</f>
        <v>0</v>
      </c>
      <c r="K151" s="191"/>
      <c r="L151" s="36"/>
      <c r="M151" s="192" t="s">
        <v>1</v>
      </c>
      <c r="N151" s="193" t="s">
        <v>42</v>
      </c>
      <c r="O151" s="68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128</v>
      </c>
      <c r="AT151" s="196" t="s">
        <v>124</v>
      </c>
      <c r="AU151" s="196" t="s">
        <v>87</v>
      </c>
      <c r="AY151" s="14" t="s">
        <v>122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4" t="s">
        <v>85</v>
      </c>
      <c r="BK151" s="197">
        <f>ROUND(I151*H151,2)</f>
        <v>0</v>
      </c>
      <c r="BL151" s="14" t="s">
        <v>128</v>
      </c>
      <c r="BM151" s="196" t="s">
        <v>240</v>
      </c>
    </row>
    <row r="152" spans="1:65" s="2" customFormat="1" ht="68.25">
      <c r="A152" s="31"/>
      <c r="B152" s="32"/>
      <c r="C152" s="33"/>
      <c r="D152" s="216" t="s">
        <v>193</v>
      </c>
      <c r="E152" s="33"/>
      <c r="F152" s="217" t="s">
        <v>241</v>
      </c>
      <c r="G152" s="33"/>
      <c r="H152" s="33"/>
      <c r="I152" s="218"/>
      <c r="J152" s="33"/>
      <c r="K152" s="33"/>
      <c r="L152" s="36"/>
      <c r="M152" s="219"/>
      <c r="N152" s="220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193</v>
      </c>
      <c r="AU152" s="14" t="s">
        <v>87</v>
      </c>
    </row>
    <row r="153" spans="1:65" s="2" customFormat="1" ht="24.2" customHeight="1">
      <c r="A153" s="31"/>
      <c r="B153" s="32"/>
      <c r="C153" s="184" t="s">
        <v>242</v>
      </c>
      <c r="D153" s="184" t="s">
        <v>124</v>
      </c>
      <c r="E153" s="185" t="s">
        <v>243</v>
      </c>
      <c r="F153" s="186" t="s">
        <v>244</v>
      </c>
      <c r="G153" s="187" t="s">
        <v>192</v>
      </c>
      <c r="H153" s="188">
        <v>1</v>
      </c>
      <c r="I153" s="189"/>
      <c r="J153" s="190">
        <f>ROUND(I153*H153,2)</f>
        <v>0</v>
      </c>
      <c r="K153" s="191"/>
      <c r="L153" s="36"/>
      <c r="M153" s="192" t="s">
        <v>1</v>
      </c>
      <c r="N153" s="193" t="s">
        <v>42</v>
      </c>
      <c r="O153" s="68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128</v>
      </c>
      <c r="AT153" s="196" t="s">
        <v>124</v>
      </c>
      <c r="AU153" s="196" t="s">
        <v>87</v>
      </c>
      <c r="AY153" s="14" t="s">
        <v>122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4" t="s">
        <v>85</v>
      </c>
      <c r="BK153" s="197">
        <f>ROUND(I153*H153,2)</f>
        <v>0</v>
      </c>
      <c r="BL153" s="14" t="s">
        <v>128</v>
      </c>
      <c r="BM153" s="196" t="s">
        <v>245</v>
      </c>
    </row>
    <row r="154" spans="1:65" s="12" customFormat="1" ht="22.9" customHeight="1">
      <c r="B154" s="168"/>
      <c r="C154" s="169"/>
      <c r="D154" s="170" t="s">
        <v>76</v>
      </c>
      <c r="E154" s="182" t="s">
        <v>246</v>
      </c>
      <c r="F154" s="182" t="s">
        <v>247</v>
      </c>
      <c r="G154" s="169"/>
      <c r="H154" s="169"/>
      <c r="I154" s="172"/>
      <c r="J154" s="183">
        <f>BK154</f>
        <v>0</v>
      </c>
      <c r="K154" s="169"/>
      <c r="L154" s="174"/>
      <c r="M154" s="175"/>
      <c r="N154" s="176"/>
      <c r="O154" s="176"/>
      <c r="P154" s="177">
        <f>P155</f>
        <v>0</v>
      </c>
      <c r="Q154" s="176"/>
      <c r="R154" s="177">
        <f>R155</f>
        <v>0</v>
      </c>
      <c r="S154" s="176"/>
      <c r="T154" s="178">
        <f>T155</f>
        <v>0</v>
      </c>
      <c r="AR154" s="179" t="s">
        <v>139</v>
      </c>
      <c r="AT154" s="180" t="s">
        <v>76</v>
      </c>
      <c r="AU154" s="180" t="s">
        <v>85</v>
      </c>
      <c r="AY154" s="179" t="s">
        <v>122</v>
      </c>
      <c r="BK154" s="181">
        <f>BK155</f>
        <v>0</v>
      </c>
    </row>
    <row r="155" spans="1:65" s="2" customFormat="1" ht="37.9" customHeight="1">
      <c r="A155" s="31"/>
      <c r="B155" s="32"/>
      <c r="C155" s="184" t="s">
        <v>160</v>
      </c>
      <c r="D155" s="184" t="s">
        <v>124</v>
      </c>
      <c r="E155" s="185" t="s">
        <v>248</v>
      </c>
      <c r="F155" s="186" t="s">
        <v>249</v>
      </c>
      <c r="G155" s="187" t="s">
        <v>250</v>
      </c>
      <c r="H155" s="188">
        <v>1</v>
      </c>
      <c r="I155" s="189"/>
      <c r="J155" s="190">
        <f>ROUND(I155*H155,2)</f>
        <v>0</v>
      </c>
      <c r="K155" s="191"/>
      <c r="L155" s="36"/>
      <c r="M155" s="192" t="s">
        <v>1</v>
      </c>
      <c r="N155" s="193" t="s">
        <v>42</v>
      </c>
      <c r="O155" s="68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128</v>
      </c>
      <c r="AT155" s="196" t="s">
        <v>124</v>
      </c>
      <c r="AU155" s="196" t="s">
        <v>87</v>
      </c>
      <c r="AY155" s="14" t="s">
        <v>122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4" t="s">
        <v>85</v>
      </c>
      <c r="BK155" s="197">
        <f>ROUND(I155*H155,2)</f>
        <v>0</v>
      </c>
      <c r="BL155" s="14" t="s">
        <v>128</v>
      </c>
      <c r="BM155" s="196" t="s">
        <v>251</v>
      </c>
    </row>
    <row r="156" spans="1:65" s="12" customFormat="1" ht="22.9" customHeight="1">
      <c r="B156" s="168"/>
      <c r="C156" s="169"/>
      <c r="D156" s="170" t="s">
        <v>76</v>
      </c>
      <c r="E156" s="182" t="s">
        <v>252</v>
      </c>
      <c r="F156" s="182" t="s">
        <v>253</v>
      </c>
      <c r="G156" s="169"/>
      <c r="H156" s="169"/>
      <c r="I156" s="172"/>
      <c r="J156" s="183">
        <f>BK156</f>
        <v>0</v>
      </c>
      <c r="K156" s="169"/>
      <c r="L156" s="174"/>
      <c r="M156" s="175"/>
      <c r="N156" s="176"/>
      <c r="O156" s="176"/>
      <c r="P156" s="177">
        <f>SUM(P157:P162)</f>
        <v>0</v>
      </c>
      <c r="Q156" s="176"/>
      <c r="R156" s="177">
        <f>SUM(R157:R162)</f>
        <v>0</v>
      </c>
      <c r="S156" s="176"/>
      <c r="T156" s="178">
        <f>SUM(T157:T162)</f>
        <v>0</v>
      </c>
      <c r="AR156" s="179" t="s">
        <v>139</v>
      </c>
      <c r="AT156" s="180" t="s">
        <v>76</v>
      </c>
      <c r="AU156" s="180" t="s">
        <v>85</v>
      </c>
      <c r="AY156" s="179" t="s">
        <v>122</v>
      </c>
      <c r="BK156" s="181">
        <f>SUM(BK157:BK162)</f>
        <v>0</v>
      </c>
    </row>
    <row r="157" spans="1:65" s="2" customFormat="1" ht="16.5" customHeight="1">
      <c r="A157" s="31"/>
      <c r="B157" s="32"/>
      <c r="C157" s="184" t="s">
        <v>254</v>
      </c>
      <c r="D157" s="184" t="s">
        <v>124</v>
      </c>
      <c r="E157" s="185" t="s">
        <v>255</v>
      </c>
      <c r="F157" s="186" t="s">
        <v>256</v>
      </c>
      <c r="G157" s="187" t="s">
        <v>250</v>
      </c>
      <c r="H157" s="188">
        <v>1</v>
      </c>
      <c r="I157" s="189"/>
      <c r="J157" s="190">
        <f>ROUND(I157*H157,2)</f>
        <v>0</v>
      </c>
      <c r="K157" s="191"/>
      <c r="L157" s="36"/>
      <c r="M157" s="192" t="s">
        <v>1</v>
      </c>
      <c r="N157" s="193" t="s">
        <v>42</v>
      </c>
      <c r="O157" s="68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128</v>
      </c>
      <c r="AT157" s="196" t="s">
        <v>124</v>
      </c>
      <c r="AU157" s="196" t="s">
        <v>87</v>
      </c>
      <c r="AY157" s="14" t="s">
        <v>122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4" t="s">
        <v>85</v>
      </c>
      <c r="BK157" s="197">
        <f>ROUND(I157*H157,2)</f>
        <v>0</v>
      </c>
      <c r="BL157" s="14" t="s">
        <v>128</v>
      </c>
      <c r="BM157" s="196" t="s">
        <v>257</v>
      </c>
    </row>
    <row r="158" spans="1:65" s="2" customFormat="1" ht="19.5">
      <c r="A158" s="31"/>
      <c r="B158" s="32"/>
      <c r="C158" s="33"/>
      <c r="D158" s="216" t="s">
        <v>193</v>
      </c>
      <c r="E158" s="33"/>
      <c r="F158" s="217" t="s">
        <v>258</v>
      </c>
      <c r="G158" s="33"/>
      <c r="H158" s="33"/>
      <c r="I158" s="218"/>
      <c r="J158" s="33"/>
      <c r="K158" s="33"/>
      <c r="L158" s="36"/>
      <c r="M158" s="219"/>
      <c r="N158" s="220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193</v>
      </c>
      <c r="AU158" s="14" t="s">
        <v>87</v>
      </c>
    </row>
    <row r="159" spans="1:65" s="2" customFormat="1" ht="16.5" customHeight="1">
      <c r="A159" s="31"/>
      <c r="B159" s="32"/>
      <c r="C159" s="184" t="s">
        <v>165</v>
      </c>
      <c r="D159" s="184" t="s">
        <v>124</v>
      </c>
      <c r="E159" s="185" t="s">
        <v>259</v>
      </c>
      <c r="F159" s="186" t="s">
        <v>260</v>
      </c>
      <c r="G159" s="187" t="s">
        <v>250</v>
      </c>
      <c r="H159" s="188">
        <v>1</v>
      </c>
      <c r="I159" s="189"/>
      <c r="J159" s="190">
        <f>ROUND(I159*H159,2)</f>
        <v>0</v>
      </c>
      <c r="K159" s="191"/>
      <c r="L159" s="36"/>
      <c r="M159" s="192" t="s">
        <v>1</v>
      </c>
      <c r="N159" s="193" t="s">
        <v>42</v>
      </c>
      <c r="O159" s="68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128</v>
      </c>
      <c r="AT159" s="196" t="s">
        <v>124</v>
      </c>
      <c r="AU159" s="196" t="s">
        <v>87</v>
      </c>
      <c r="AY159" s="14" t="s">
        <v>122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4" t="s">
        <v>85</v>
      </c>
      <c r="BK159" s="197">
        <f>ROUND(I159*H159,2)</f>
        <v>0</v>
      </c>
      <c r="BL159" s="14" t="s">
        <v>128</v>
      </c>
      <c r="BM159" s="196" t="s">
        <v>261</v>
      </c>
    </row>
    <row r="160" spans="1:65" s="2" customFormat="1" ht="29.25">
      <c r="A160" s="31"/>
      <c r="B160" s="32"/>
      <c r="C160" s="33"/>
      <c r="D160" s="216" t="s">
        <v>193</v>
      </c>
      <c r="E160" s="33"/>
      <c r="F160" s="217" t="s">
        <v>262</v>
      </c>
      <c r="G160" s="33"/>
      <c r="H160" s="33"/>
      <c r="I160" s="218"/>
      <c r="J160" s="33"/>
      <c r="K160" s="33"/>
      <c r="L160" s="36"/>
      <c r="M160" s="219"/>
      <c r="N160" s="220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193</v>
      </c>
      <c r="AU160" s="14" t="s">
        <v>87</v>
      </c>
    </row>
    <row r="161" spans="1:65" s="2" customFormat="1" ht="16.5" customHeight="1">
      <c r="A161" s="31"/>
      <c r="B161" s="32"/>
      <c r="C161" s="184" t="s">
        <v>7</v>
      </c>
      <c r="D161" s="184" t="s">
        <v>124</v>
      </c>
      <c r="E161" s="185" t="s">
        <v>263</v>
      </c>
      <c r="F161" s="186" t="s">
        <v>264</v>
      </c>
      <c r="G161" s="187" t="s">
        <v>265</v>
      </c>
      <c r="H161" s="188">
        <v>1</v>
      </c>
      <c r="I161" s="189"/>
      <c r="J161" s="190">
        <f>ROUND(I161*H161,2)</f>
        <v>0</v>
      </c>
      <c r="K161" s="191"/>
      <c r="L161" s="36"/>
      <c r="M161" s="192" t="s">
        <v>1</v>
      </c>
      <c r="N161" s="193" t="s">
        <v>42</v>
      </c>
      <c r="O161" s="68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128</v>
      </c>
      <c r="AT161" s="196" t="s">
        <v>124</v>
      </c>
      <c r="AU161" s="196" t="s">
        <v>87</v>
      </c>
      <c r="AY161" s="14" t="s">
        <v>122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4" t="s">
        <v>85</v>
      </c>
      <c r="BK161" s="197">
        <f>ROUND(I161*H161,2)</f>
        <v>0</v>
      </c>
      <c r="BL161" s="14" t="s">
        <v>128</v>
      </c>
      <c r="BM161" s="196" t="s">
        <v>266</v>
      </c>
    </row>
    <row r="162" spans="1:65" s="2" customFormat="1" ht="29.25">
      <c r="A162" s="31"/>
      <c r="B162" s="32"/>
      <c r="C162" s="33"/>
      <c r="D162" s="216" t="s">
        <v>193</v>
      </c>
      <c r="E162" s="33"/>
      <c r="F162" s="217" t="s">
        <v>267</v>
      </c>
      <c r="G162" s="33"/>
      <c r="H162" s="33"/>
      <c r="I162" s="218"/>
      <c r="J162" s="33"/>
      <c r="K162" s="33"/>
      <c r="L162" s="36"/>
      <c r="M162" s="219"/>
      <c r="N162" s="220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193</v>
      </c>
      <c r="AU162" s="14" t="s">
        <v>87</v>
      </c>
    </row>
    <row r="163" spans="1:65" s="12" customFormat="1" ht="22.9" customHeight="1">
      <c r="B163" s="168"/>
      <c r="C163" s="169"/>
      <c r="D163" s="170" t="s">
        <v>76</v>
      </c>
      <c r="E163" s="182" t="s">
        <v>268</v>
      </c>
      <c r="F163" s="182" t="s">
        <v>269</v>
      </c>
      <c r="G163" s="169"/>
      <c r="H163" s="169"/>
      <c r="I163" s="172"/>
      <c r="J163" s="183">
        <f>BK163</f>
        <v>0</v>
      </c>
      <c r="K163" s="169"/>
      <c r="L163" s="174"/>
      <c r="M163" s="175"/>
      <c r="N163" s="176"/>
      <c r="O163" s="176"/>
      <c r="P163" s="177">
        <f>SUM(P164:P166)</f>
        <v>0</v>
      </c>
      <c r="Q163" s="176"/>
      <c r="R163" s="177">
        <f>SUM(R164:R166)</f>
        <v>0</v>
      </c>
      <c r="S163" s="176"/>
      <c r="T163" s="178">
        <f>SUM(T164:T166)</f>
        <v>0</v>
      </c>
      <c r="AR163" s="179" t="s">
        <v>139</v>
      </c>
      <c r="AT163" s="180" t="s">
        <v>76</v>
      </c>
      <c r="AU163" s="180" t="s">
        <v>85</v>
      </c>
      <c r="AY163" s="179" t="s">
        <v>122</v>
      </c>
      <c r="BK163" s="181">
        <f>SUM(BK164:BK166)</f>
        <v>0</v>
      </c>
    </row>
    <row r="164" spans="1:65" s="2" customFormat="1" ht="16.5" customHeight="1">
      <c r="A164" s="31"/>
      <c r="B164" s="32"/>
      <c r="C164" s="184" t="s">
        <v>179</v>
      </c>
      <c r="D164" s="184" t="s">
        <v>124</v>
      </c>
      <c r="E164" s="185" t="s">
        <v>270</v>
      </c>
      <c r="F164" s="186" t="s">
        <v>271</v>
      </c>
      <c r="G164" s="187" t="s">
        <v>192</v>
      </c>
      <c r="H164" s="188">
        <v>1</v>
      </c>
      <c r="I164" s="189"/>
      <c r="J164" s="190">
        <f>ROUND(I164*H164,2)</f>
        <v>0</v>
      </c>
      <c r="K164" s="191"/>
      <c r="L164" s="36"/>
      <c r="M164" s="192" t="s">
        <v>1</v>
      </c>
      <c r="N164" s="193" t="s">
        <v>42</v>
      </c>
      <c r="O164" s="68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272</v>
      </c>
      <c r="AT164" s="196" t="s">
        <v>124</v>
      </c>
      <c r="AU164" s="196" t="s">
        <v>87</v>
      </c>
      <c r="AY164" s="14" t="s">
        <v>122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4" t="s">
        <v>85</v>
      </c>
      <c r="BK164" s="197">
        <f>ROUND(I164*H164,2)</f>
        <v>0</v>
      </c>
      <c r="BL164" s="14" t="s">
        <v>272</v>
      </c>
      <c r="BM164" s="196" t="s">
        <v>273</v>
      </c>
    </row>
    <row r="165" spans="1:65" s="2" customFormat="1" ht="16.5" customHeight="1">
      <c r="A165" s="31"/>
      <c r="B165" s="32"/>
      <c r="C165" s="184" t="s">
        <v>274</v>
      </c>
      <c r="D165" s="184" t="s">
        <v>124</v>
      </c>
      <c r="E165" s="185" t="s">
        <v>275</v>
      </c>
      <c r="F165" s="186" t="s">
        <v>276</v>
      </c>
      <c r="G165" s="187" t="s">
        <v>265</v>
      </c>
      <c r="H165" s="188">
        <v>2</v>
      </c>
      <c r="I165" s="189"/>
      <c r="J165" s="190">
        <f>ROUND(I165*H165,2)</f>
        <v>0</v>
      </c>
      <c r="K165" s="191"/>
      <c r="L165" s="36"/>
      <c r="M165" s="192" t="s">
        <v>1</v>
      </c>
      <c r="N165" s="193" t="s">
        <v>42</v>
      </c>
      <c r="O165" s="68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128</v>
      </c>
      <c r="AT165" s="196" t="s">
        <v>124</v>
      </c>
      <c r="AU165" s="196" t="s">
        <v>87</v>
      </c>
      <c r="AY165" s="14" t="s">
        <v>122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4" t="s">
        <v>85</v>
      </c>
      <c r="BK165" s="197">
        <f>ROUND(I165*H165,2)</f>
        <v>0</v>
      </c>
      <c r="BL165" s="14" t="s">
        <v>128</v>
      </c>
      <c r="BM165" s="196" t="s">
        <v>277</v>
      </c>
    </row>
    <row r="166" spans="1:65" s="2" customFormat="1" ht="19.5">
      <c r="A166" s="31"/>
      <c r="B166" s="32"/>
      <c r="C166" s="33"/>
      <c r="D166" s="216" t="s">
        <v>193</v>
      </c>
      <c r="E166" s="33"/>
      <c r="F166" s="217" t="s">
        <v>278</v>
      </c>
      <c r="G166" s="33"/>
      <c r="H166" s="33"/>
      <c r="I166" s="218"/>
      <c r="J166" s="33"/>
      <c r="K166" s="33"/>
      <c r="L166" s="36"/>
      <c r="M166" s="221"/>
      <c r="N166" s="222"/>
      <c r="O166" s="200"/>
      <c r="P166" s="200"/>
      <c r="Q166" s="200"/>
      <c r="R166" s="200"/>
      <c r="S166" s="200"/>
      <c r="T166" s="223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193</v>
      </c>
      <c r="AU166" s="14" t="s">
        <v>87</v>
      </c>
    </row>
    <row r="167" spans="1:65" s="2" customFormat="1" ht="6.95" customHeight="1">
      <c r="A167" s="31"/>
      <c r="B167" s="51"/>
      <c r="C167" s="52"/>
      <c r="D167" s="52"/>
      <c r="E167" s="52"/>
      <c r="F167" s="52"/>
      <c r="G167" s="52"/>
      <c r="H167" s="52"/>
      <c r="I167" s="52"/>
      <c r="J167" s="52"/>
      <c r="K167" s="52"/>
      <c r="L167" s="36"/>
      <c r="M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</row>
  </sheetData>
  <sheetProtection algorithmName="SHA-512" hashValue="JUWHwuERI9KezrKF947P+lRUH2jzbz+NoSyju9BEe6/Vbbc/lvFUb7ibOkFF7lNHczWW0xgKs7OcDERTWdiypA==" saltValue="g4/T6EQg8ocfd24ylo/IFq7AdlSH5Vn7cYATzRGjJt9KTq4VSLHm8HpJepyZeh8qUHx/9h6NSMl0KzbPja5NPw==" spinCount="100000" sheet="1" objects="1" scenarios="1" formatColumns="0" formatRows="0" autoFilter="0"/>
  <autoFilter ref="C123:K166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Objekt2 - SO 01 Odtěžení ...</vt:lpstr>
      <vt:lpstr>Objekt3 - SO 02 Odtěžení ...</vt:lpstr>
      <vt:lpstr>Objekt4 - SO 03 Oprava op...</vt:lpstr>
      <vt:lpstr>Objekt5 - VON</vt:lpstr>
      <vt:lpstr>'Objekt2 - SO 01 Odtěžení ...'!Názvy_tisku</vt:lpstr>
      <vt:lpstr>'Objekt3 - SO 02 Odtěžení ...'!Názvy_tisku</vt:lpstr>
      <vt:lpstr>'Objekt4 - SO 03 Oprava op...'!Názvy_tisku</vt:lpstr>
      <vt:lpstr>'Objekt5 - VON'!Názvy_tisku</vt:lpstr>
      <vt:lpstr>'Rekapitulace stavby'!Názvy_tisku</vt:lpstr>
      <vt:lpstr>'Objekt2 - SO 01 Odtěžení ...'!Oblast_tisku</vt:lpstr>
      <vt:lpstr>'Objekt3 - SO 02 Odtěžení ...'!Oblast_tisku</vt:lpstr>
      <vt:lpstr>'Objekt4 - SO 03 Oprava op...'!Oblast_tisku</vt:lpstr>
      <vt:lpstr>'Objekt5 -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Šefčíková Jana</dc:creator>
  <cp:lastModifiedBy>Řídká Helena</cp:lastModifiedBy>
  <dcterms:created xsi:type="dcterms:W3CDTF">2023-05-10T13:04:11Z</dcterms:created>
  <dcterms:modified xsi:type="dcterms:W3CDTF">2023-05-11T06:41:19Z</dcterms:modified>
</cp:coreProperties>
</file>